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gourisuresh\Desktop\Teaching\DataWork\"/>
    </mc:Choice>
  </mc:AlternateContent>
  <xr:revisionPtr revIDLastSave="0" documentId="13_ncr:1_{6DED07D9-0B45-4724-BA4B-1A4CCBCC97C2}" xr6:coauthVersionLast="47" xr6:coauthVersionMax="47" xr10:uidLastSave="{00000000-0000-0000-0000-000000000000}"/>
  <bookViews>
    <workbookView xWindow="-120" yWindow="-120" windowWidth="29040" windowHeight="15840" xr2:uid="{05CEB0C3-B38F-4DED-950C-E0A4BDAB3C7C}"/>
  </bookViews>
  <sheets>
    <sheet name="Confounders" sheetId="1" r:id="rId1"/>
    <sheet name="Mediators" sheetId="2" r:id="rId2"/>
    <sheet name="Mediators2" sheetId="5" r:id="rId3"/>
    <sheet name="Colliders" sheetId="3" r:id="rId4"/>
    <sheet name="Colliders2" sheetId="7" r:id="rId5"/>
    <sheet name="Colliders2Simple" sheetId="6" r:id="rId6"/>
  </sheets>
  <definedNames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Mediators!$H$4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6" l="1"/>
  <c r="I6" i="6"/>
  <c r="I5" i="6"/>
  <c r="I4" i="6"/>
  <c r="I3" i="6"/>
  <c r="I2" i="6"/>
  <c r="R54" i="7"/>
  <c r="Q54" i="7"/>
  <c r="F6" i="7"/>
  <c r="E6" i="7"/>
  <c r="P54" i="7"/>
  <c r="P30" i="7"/>
  <c r="P7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6" i="7"/>
  <c r="C7" i="7" l="1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6" i="7"/>
  <c r="E7" i="7"/>
  <c r="H7" i="7" s="1"/>
  <c r="E8" i="7"/>
  <c r="H8" i="7" s="1"/>
  <c r="E9" i="7"/>
  <c r="H9" i="7" s="1"/>
  <c r="E10" i="7"/>
  <c r="H10" i="7" s="1"/>
  <c r="H6" i="7"/>
  <c r="B12" i="7"/>
  <c r="B62" i="7" s="1"/>
  <c r="E62" i="7" s="1"/>
  <c r="B13" i="7"/>
  <c r="B18" i="7" s="1"/>
  <c r="E18" i="7" s="1"/>
  <c r="B14" i="7"/>
  <c r="E14" i="7" s="1"/>
  <c r="B15" i="7"/>
  <c r="B65" i="7" s="1"/>
  <c r="E65" i="7" s="1"/>
  <c r="B11" i="7"/>
  <c r="B61" i="7" s="1"/>
  <c r="E61" i="7" s="1"/>
  <c r="B57" i="7"/>
  <c r="E57" i="7" s="1"/>
  <c r="B58" i="7"/>
  <c r="E58" i="7" s="1"/>
  <c r="B59" i="7"/>
  <c r="E59" i="7" s="1"/>
  <c r="B60" i="7"/>
  <c r="E60" i="7" s="1"/>
  <c r="B56" i="7"/>
  <c r="E56" i="7" s="1"/>
  <c r="E52" i="6"/>
  <c r="E53" i="6"/>
  <c r="E4" i="6"/>
  <c r="E3" i="6"/>
  <c r="E2" i="6"/>
  <c r="Q7" i="2"/>
  <c r="G8" i="3"/>
  <c r="G13" i="3"/>
  <c r="G14" i="3"/>
  <c r="G20" i="3"/>
  <c r="G25" i="3"/>
  <c r="G26" i="3"/>
  <c r="G32" i="3"/>
  <c r="G37" i="3"/>
  <c r="G38" i="3"/>
  <c r="G44" i="3"/>
  <c r="G49" i="3"/>
  <c r="G50" i="3"/>
  <c r="G56" i="3"/>
  <c r="G61" i="3"/>
  <c r="G62" i="3"/>
  <c r="G68" i="3"/>
  <c r="G73" i="3"/>
  <c r="G74" i="3"/>
  <c r="G80" i="3"/>
  <c r="G85" i="3"/>
  <c r="G86" i="3"/>
  <c r="G92" i="3"/>
  <c r="G97" i="3"/>
  <c r="G98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2" i="3"/>
  <c r="D3" i="3"/>
  <c r="G3" i="3" s="1"/>
  <c r="D4" i="3"/>
  <c r="G4" i="3" s="1"/>
  <c r="D5" i="3"/>
  <c r="G5" i="3" s="1"/>
  <c r="D6" i="3"/>
  <c r="G6" i="3" s="1"/>
  <c r="D7" i="3"/>
  <c r="G7" i="3" s="1"/>
  <c r="D8" i="3"/>
  <c r="D9" i="3"/>
  <c r="G9" i="3" s="1"/>
  <c r="D10" i="3"/>
  <c r="G10" i="3" s="1"/>
  <c r="D11" i="3"/>
  <c r="G11" i="3" s="1"/>
  <c r="D12" i="3"/>
  <c r="G12" i="3" s="1"/>
  <c r="D13" i="3"/>
  <c r="D14" i="3"/>
  <c r="D15" i="3"/>
  <c r="G15" i="3" s="1"/>
  <c r="D16" i="3"/>
  <c r="G16" i="3" s="1"/>
  <c r="D17" i="3"/>
  <c r="G17" i="3" s="1"/>
  <c r="D18" i="3"/>
  <c r="G18" i="3" s="1"/>
  <c r="D19" i="3"/>
  <c r="G19" i="3" s="1"/>
  <c r="D20" i="3"/>
  <c r="D21" i="3"/>
  <c r="G21" i="3" s="1"/>
  <c r="D22" i="3"/>
  <c r="G22" i="3" s="1"/>
  <c r="D23" i="3"/>
  <c r="G23" i="3" s="1"/>
  <c r="D24" i="3"/>
  <c r="G24" i="3" s="1"/>
  <c r="D25" i="3"/>
  <c r="D26" i="3"/>
  <c r="D27" i="3"/>
  <c r="G27" i="3" s="1"/>
  <c r="D28" i="3"/>
  <c r="G28" i="3" s="1"/>
  <c r="D29" i="3"/>
  <c r="G29" i="3" s="1"/>
  <c r="D30" i="3"/>
  <c r="G30" i="3" s="1"/>
  <c r="D31" i="3"/>
  <c r="G31" i="3" s="1"/>
  <c r="D32" i="3"/>
  <c r="D33" i="3"/>
  <c r="G33" i="3" s="1"/>
  <c r="D34" i="3"/>
  <c r="G34" i="3" s="1"/>
  <c r="D35" i="3"/>
  <c r="G35" i="3" s="1"/>
  <c r="D36" i="3"/>
  <c r="G36" i="3" s="1"/>
  <c r="D37" i="3"/>
  <c r="D38" i="3"/>
  <c r="D39" i="3"/>
  <c r="G39" i="3" s="1"/>
  <c r="D40" i="3"/>
  <c r="G40" i="3" s="1"/>
  <c r="D41" i="3"/>
  <c r="G41" i="3" s="1"/>
  <c r="D42" i="3"/>
  <c r="G42" i="3" s="1"/>
  <c r="D43" i="3"/>
  <c r="G43" i="3" s="1"/>
  <c r="D44" i="3"/>
  <c r="D45" i="3"/>
  <c r="G45" i="3" s="1"/>
  <c r="D46" i="3"/>
  <c r="G46" i="3" s="1"/>
  <c r="D47" i="3"/>
  <c r="G47" i="3" s="1"/>
  <c r="D48" i="3"/>
  <c r="G48" i="3" s="1"/>
  <c r="D49" i="3"/>
  <c r="D50" i="3"/>
  <c r="D51" i="3"/>
  <c r="G51" i="3" s="1"/>
  <c r="D52" i="3"/>
  <c r="G52" i="3" s="1"/>
  <c r="D53" i="3"/>
  <c r="G53" i="3" s="1"/>
  <c r="D54" i="3"/>
  <c r="G54" i="3" s="1"/>
  <c r="D55" i="3"/>
  <c r="G55" i="3" s="1"/>
  <c r="D56" i="3"/>
  <c r="D57" i="3"/>
  <c r="G57" i="3" s="1"/>
  <c r="D58" i="3"/>
  <c r="G58" i="3" s="1"/>
  <c r="D59" i="3"/>
  <c r="G59" i="3" s="1"/>
  <c r="D60" i="3"/>
  <c r="G60" i="3" s="1"/>
  <c r="D61" i="3"/>
  <c r="D62" i="3"/>
  <c r="D63" i="3"/>
  <c r="G63" i="3" s="1"/>
  <c r="D64" i="3"/>
  <c r="G64" i="3" s="1"/>
  <c r="D65" i="3"/>
  <c r="G65" i="3" s="1"/>
  <c r="D66" i="3"/>
  <c r="G66" i="3" s="1"/>
  <c r="D67" i="3"/>
  <c r="G67" i="3" s="1"/>
  <c r="D68" i="3"/>
  <c r="D69" i="3"/>
  <c r="G69" i="3" s="1"/>
  <c r="D70" i="3"/>
  <c r="G70" i="3" s="1"/>
  <c r="D71" i="3"/>
  <c r="G71" i="3" s="1"/>
  <c r="D72" i="3"/>
  <c r="G72" i="3" s="1"/>
  <c r="D73" i="3"/>
  <c r="D74" i="3"/>
  <c r="D75" i="3"/>
  <c r="G75" i="3" s="1"/>
  <c r="D76" i="3"/>
  <c r="G76" i="3" s="1"/>
  <c r="D77" i="3"/>
  <c r="G77" i="3" s="1"/>
  <c r="D78" i="3"/>
  <c r="G78" i="3" s="1"/>
  <c r="D79" i="3"/>
  <c r="G79" i="3" s="1"/>
  <c r="D80" i="3"/>
  <c r="D81" i="3"/>
  <c r="G81" i="3" s="1"/>
  <c r="D82" i="3"/>
  <c r="G82" i="3" s="1"/>
  <c r="D83" i="3"/>
  <c r="G83" i="3" s="1"/>
  <c r="D84" i="3"/>
  <c r="G84" i="3" s="1"/>
  <c r="D85" i="3"/>
  <c r="D86" i="3"/>
  <c r="D87" i="3"/>
  <c r="G87" i="3" s="1"/>
  <c r="D88" i="3"/>
  <c r="G88" i="3" s="1"/>
  <c r="D89" i="3"/>
  <c r="G89" i="3" s="1"/>
  <c r="D90" i="3"/>
  <c r="G90" i="3" s="1"/>
  <c r="D91" i="3"/>
  <c r="G91" i="3" s="1"/>
  <c r="D92" i="3"/>
  <c r="D93" i="3"/>
  <c r="G93" i="3" s="1"/>
  <c r="D94" i="3"/>
  <c r="G94" i="3" s="1"/>
  <c r="D95" i="3"/>
  <c r="G95" i="3" s="1"/>
  <c r="D96" i="3"/>
  <c r="G96" i="3" s="1"/>
  <c r="D97" i="3"/>
  <c r="D98" i="3"/>
  <c r="D99" i="3"/>
  <c r="G99" i="3" s="1"/>
  <c r="D100" i="3"/>
  <c r="G100" i="3" s="1"/>
  <c r="D101" i="3"/>
  <c r="G101" i="3" s="1"/>
  <c r="D2" i="3"/>
  <c r="G2" i="3" s="1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2" i="3"/>
  <c r="AC8" i="5"/>
  <c r="AC5" i="5"/>
  <c r="AC2" i="5"/>
  <c r="E2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D3" i="5"/>
  <c r="G3" i="5" s="1"/>
  <c r="D4" i="5"/>
  <c r="G4" i="5" s="1"/>
  <c r="D5" i="5"/>
  <c r="G5" i="5" s="1"/>
  <c r="D6" i="5"/>
  <c r="G6" i="5" s="1"/>
  <c r="D7" i="5"/>
  <c r="G7" i="5" s="1"/>
  <c r="D8" i="5"/>
  <c r="G8" i="5" s="1"/>
  <c r="D9" i="5"/>
  <c r="G9" i="5" s="1"/>
  <c r="D10" i="5"/>
  <c r="D11" i="5"/>
  <c r="G11" i="5" s="1"/>
  <c r="D12" i="5"/>
  <c r="D13" i="5"/>
  <c r="G13" i="5" s="1"/>
  <c r="D14" i="5"/>
  <c r="G14" i="5" s="1"/>
  <c r="D15" i="5"/>
  <c r="G15" i="5" s="1"/>
  <c r="D16" i="5"/>
  <c r="G16" i="5" s="1"/>
  <c r="D17" i="5"/>
  <c r="G17" i="5" s="1"/>
  <c r="D18" i="5"/>
  <c r="G18" i="5" s="1"/>
  <c r="D19" i="5"/>
  <c r="G19" i="5" s="1"/>
  <c r="D20" i="5"/>
  <c r="G20" i="5" s="1"/>
  <c r="D21" i="5"/>
  <c r="G21" i="5" s="1"/>
  <c r="D22" i="5"/>
  <c r="D23" i="5"/>
  <c r="G23" i="5" s="1"/>
  <c r="D24" i="5"/>
  <c r="D25" i="5"/>
  <c r="G25" i="5" s="1"/>
  <c r="D26" i="5"/>
  <c r="G26" i="5" s="1"/>
  <c r="D27" i="5"/>
  <c r="G27" i="5" s="1"/>
  <c r="D28" i="5"/>
  <c r="G28" i="5" s="1"/>
  <c r="D29" i="5"/>
  <c r="G29" i="5" s="1"/>
  <c r="D30" i="5"/>
  <c r="G30" i="5" s="1"/>
  <c r="D31" i="5"/>
  <c r="G31" i="5" s="1"/>
  <c r="D32" i="5"/>
  <c r="G32" i="5" s="1"/>
  <c r="D33" i="5"/>
  <c r="G33" i="5" s="1"/>
  <c r="D34" i="5"/>
  <c r="D35" i="5"/>
  <c r="G35" i="5" s="1"/>
  <c r="D36" i="5"/>
  <c r="D37" i="5"/>
  <c r="G37" i="5" s="1"/>
  <c r="D38" i="5"/>
  <c r="G38" i="5" s="1"/>
  <c r="D39" i="5"/>
  <c r="G39" i="5" s="1"/>
  <c r="D40" i="5"/>
  <c r="G40" i="5" s="1"/>
  <c r="D41" i="5"/>
  <c r="G41" i="5" s="1"/>
  <c r="D42" i="5"/>
  <c r="G42" i="5" s="1"/>
  <c r="D43" i="5"/>
  <c r="G43" i="5" s="1"/>
  <c r="D44" i="5"/>
  <c r="G44" i="5" s="1"/>
  <c r="D45" i="5"/>
  <c r="G45" i="5" s="1"/>
  <c r="D46" i="5"/>
  <c r="D47" i="5"/>
  <c r="G47" i="5" s="1"/>
  <c r="D48" i="5"/>
  <c r="D49" i="5"/>
  <c r="G49" i="5" s="1"/>
  <c r="D50" i="5"/>
  <c r="G50" i="5" s="1"/>
  <c r="D51" i="5"/>
  <c r="G51" i="5" s="1"/>
  <c r="D52" i="5"/>
  <c r="G52" i="5" s="1"/>
  <c r="D53" i="5"/>
  <c r="G53" i="5" s="1"/>
  <c r="D54" i="5"/>
  <c r="G54" i="5" s="1"/>
  <c r="D55" i="5"/>
  <c r="G55" i="5" s="1"/>
  <c r="D56" i="5"/>
  <c r="G56" i="5" s="1"/>
  <c r="D57" i="5"/>
  <c r="G57" i="5" s="1"/>
  <c r="D58" i="5"/>
  <c r="D59" i="5"/>
  <c r="G59" i="5" s="1"/>
  <c r="D60" i="5"/>
  <c r="G60" i="5" s="1"/>
  <c r="D61" i="5"/>
  <c r="G61" i="5" s="1"/>
  <c r="D62" i="5"/>
  <c r="G62" i="5" s="1"/>
  <c r="D63" i="5"/>
  <c r="G63" i="5" s="1"/>
  <c r="D64" i="5"/>
  <c r="G64" i="5" s="1"/>
  <c r="D65" i="5"/>
  <c r="G65" i="5" s="1"/>
  <c r="D66" i="5"/>
  <c r="G66" i="5" s="1"/>
  <c r="D67" i="5"/>
  <c r="G67" i="5" s="1"/>
  <c r="D68" i="5"/>
  <c r="G68" i="5" s="1"/>
  <c r="D69" i="5"/>
  <c r="G69" i="5" s="1"/>
  <c r="D70" i="5"/>
  <c r="D71" i="5"/>
  <c r="G71" i="5" s="1"/>
  <c r="D72" i="5"/>
  <c r="G72" i="5" s="1"/>
  <c r="D73" i="5"/>
  <c r="G73" i="5" s="1"/>
  <c r="D74" i="5"/>
  <c r="G74" i="5" s="1"/>
  <c r="D75" i="5"/>
  <c r="G75" i="5" s="1"/>
  <c r="D76" i="5"/>
  <c r="G76" i="5" s="1"/>
  <c r="D77" i="5"/>
  <c r="G77" i="5" s="1"/>
  <c r="D78" i="5"/>
  <c r="G78" i="5" s="1"/>
  <c r="D79" i="5"/>
  <c r="G79" i="5" s="1"/>
  <c r="D80" i="5"/>
  <c r="G80" i="5" s="1"/>
  <c r="D81" i="5"/>
  <c r="G81" i="5" s="1"/>
  <c r="D82" i="5"/>
  <c r="D83" i="5"/>
  <c r="G83" i="5" s="1"/>
  <c r="D84" i="5"/>
  <c r="D85" i="5"/>
  <c r="G85" i="5" s="1"/>
  <c r="D86" i="5"/>
  <c r="G86" i="5" s="1"/>
  <c r="D87" i="5"/>
  <c r="G87" i="5" s="1"/>
  <c r="D88" i="5"/>
  <c r="G88" i="5" s="1"/>
  <c r="D89" i="5"/>
  <c r="G89" i="5" s="1"/>
  <c r="D90" i="5"/>
  <c r="G90" i="5" s="1"/>
  <c r="D91" i="5"/>
  <c r="G91" i="5" s="1"/>
  <c r="D92" i="5"/>
  <c r="G92" i="5" s="1"/>
  <c r="D93" i="5"/>
  <c r="G93" i="5" s="1"/>
  <c r="D94" i="5"/>
  <c r="D95" i="5"/>
  <c r="G95" i="5" s="1"/>
  <c r="D96" i="5"/>
  <c r="D97" i="5"/>
  <c r="G97" i="5" s="1"/>
  <c r="D98" i="5"/>
  <c r="G98" i="5" s="1"/>
  <c r="D99" i="5"/>
  <c r="G99" i="5" s="1"/>
  <c r="D100" i="5"/>
  <c r="G100" i="5" s="1"/>
  <c r="D101" i="5"/>
  <c r="G101" i="5" s="1"/>
  <c r="D2" i="5"/>
  <c r="G2" i="5" s="1"/>
  <c r="J2" i="5" s="1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2" i="5"/>
  <c r="N6" i="2"/>
  <c r="Q6" i="2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N4" i="2"/>
  <c r="N3" i="2"/>
  <c r="N2" i="2"/>
  <c r="Q4" i="2"/>
  <c r="Q5" i="2" s="1"/>
  <c r="Q3" i="2"/>
  <c r="Q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2" i="2"/>
  <c r="Q7" i="1"/>
  <c r="N7" i="1"/>
  <c r="Q5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2" i="1"/>
  <c r="H18" i="7" l="1"/>
  <c r="H14" i="7"/>
  <c r="H65" i="7"/>
  <c r="H62" i="7"/>
  <c r="H57" i="7"/>
  <c r="H56" i="7"/>
  <c r="H61" i="7"/>
  <c r="H60" i="7"/>
  <c r="H12" i="7"/>
  <c r="H59" i="7"/>
  <c r="H58" i="7"/>
  <c r="E13" i="7"/>
  <c r="H13" i="7" s="1"/>
  <c r="B20" i="7"/>
  <c r="B70" i="7" s="1"/>
  <c r="E12" i="7"/>
  <c r="E11" i="7"/>
  <c r="H11" i="7" s="1"/>
  <c r="B63" i="7"/>
  <c r="B64" i="7"/>
  <c r="B19" i="7"/>
  <c r="B16" i="7"/>
  <c r="E15" i="7"/>
  <c r="H15" i="7" s="1"/>
  <c r="B68" i="7"/>
  <c r="B23" i="7"/>
  <c r="B17" i="7"/>
  <c r="E5" i="6"/>
  <c r="G94" i="5"/>
  <c r="J94" i="5" s="1"/>
  <c r="G82" i="5"/>
  <c r="J82" i="5" s="1"/>
  <c r="G70" i="5"/>
  <c r="J70" i="5" s="1"/>
  <c r="G58" i="5"/>
  <c r="J58" i="5" s="1"/>
  <c r="G46" i="5"/>
  <c r="J46" i="5" s="1"/>
  <c r="G34" i="5"/>
  <c r="J34" i="5" s="1"/>
  <c r="G22" i="5"/>
  <c r="J22" i="5" s="1"/>
  <c r="G10" i="5"/>
  <c r="J10" i="5" s="1"/>
  <c r="G48" i="5"/>
  <c r="J48" i="5" s="1"/>
  <c r="G24" i="5"/>
  <c r="J24" i="5" s="1"/>
  <c r="J60" i="5"/>
  <c r="G96" i="5"/>
  <c r="J96" i="5" s="1"/>
  <c r="G36" i="5"/>
  <c r="J36" i="5" s="1"/>
  <c r="J72" i="5"/>
  <c r="G84" i="5"/>
  <c r="J84" i="5" s="1"/>
  <c r="G12" i="5"/>
  <c r="J12" i="5" s="1"/>
  <c r="J98" i="5"/>
  <c r="J86" i="5"/>
  <c r="J74" i="5"/>
  <c r="J62" i="5"/>
  <c r="J26" i="5"/>
  <c r="J14" i="5"/>
  <c r="J50" i="5"/>
  <c r="J38" i="5"/>
  <c r="J73" i="5"/>
  <c r="J61" i="5"/>
  <c r="J49" i="5"/>
  <c r="J25" i="5"/>
  <c r="J97" i="5"/>
  <c r="J85" i="5"/>
  <c r="J37" i="5"/>
  <c r="J13" i="5"/>
  <c r="J11" i="5"/>
  <c r="J23" i="5"/>
  <c r="J35" i="5"/>
  <c r="J47" i="5"/>
  <c r="J59" i="5"/>
  <c r="J71" i="5"/>
  <c r="J83" i="5"/>
  <c r="J95" i="5"/>
  <c r="J93" i="5"/>
  <c r="J81" i="5"/>
  <c r="J69" i="5"/>
  <c r="J57" i="5"/>
  <c r="J45" i="5"/>
  <c r="J33" i="5"/>
  <c r="J21" i="5"/>
  <c r="J9" i="5"/>
  <c r="J3" i="5"/>
  <c r="J15" i="5"/>
  <c r="J27" i="5"/>
  <c r="J39" i="5"/>
  <c r="J51" i="5"/>
  <c r="J63" i="5"/>
  <c r="J75" i="5"/>
  <c r="J87" i="5"/>
  <c r="J99" i="5"/>
  <c r="J92" i="5"/>
  <c r="J80" i="5"/>
  <c r="J68" i="5"/>
  <c r="J56" i="5"/>
  <c r="J44" i="5"/>
  <c r="J32" i="5"/>
  <c r="J20" i="5"/>
  <c r="J8" i="5"/>
  <c r="J4" i="5"/>
  <c r="J16" i="5"/>
  <c r="J28" i="5"/>
  <c r="J40" i="5"/>
  <c r="J52" i="5"/>
  <c r="J64" i="5"/>
  <c r="J76" i="5"/>
  <c r="J88" i="5"/>
  <c r="J100" i="5"/>
  <c r="J91" i="5"/>
  <c r="J79" i="5"/>
  <c r="J67" i="5"/>
  <c r="J55" i="5"/>
  <c r="J43" i="5"/>
  <c r="J31" i="5"/>
  <c r="J19" i="5"/>
  <c r="J7" i="5"/>
  <c r="J5" i="5"/>
  <c r="J17" i="5"/>
  <c r="J29" i="5"/>
  <c r="J41" i="5"/>
  <c r="J53" i="5"/>
  <c r="J65" i="5"/>
  <c r="J77" i="5"/>
  <c r="J89" i="5"/>
  <c r="J101" i="5"/>
  <c r="J90" i="5"/>
  <c r="J78" i="5"/>
  <c r="J66" i="5"/>
  <c r="J54" i="5"/>
  <c r="J42" i="5"/>
  <c r="J30" i="5"/>
  <c r="J18" i="5"/>
  <c r="J6" i="5"/>
  <c r="K3" i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2" i="1"/>
  <c r="N4" i="1"/>
  <c r="N2" i="1"/>
  <c r="N3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2" i="1"/>
  <c r="A3" i="1"/>
  <c r="A4" i="1" s="1"/>
  <c r="B25" i="7" l="1"/>
  <c r="E23" i="7"/>
  <c r="H23" i="7" s="1"/>
  <c r="E70" i="7"/>
  <c r="H70" i="7" s="1"/>
  <c r="E20" i="7"/>
  <c r="H20" i="7" s="1"/>
  <c r="E64" i="7"/>
  <c r="H64" i="7" s="1"/>
  <c r="E63" i="7"/>
  <c r="H63" i="7" s="1"/>
  <c r="E17" i="7"/>
  <c r="H17" i="7" s="1"/>
  <c r="E68" i="7"/>
  <c r="H68" i="7" s="1"/>
  <c r="B21" i="7"/>
  <c r="E16" i="7"/>
  <c r="H16" i="7" s="1"/>
  <c r="B66" i="7"/>
  <c r="B24" i="7"/>
  <c r="B69" i="7"/>
  <c r="E19" i="7"/>
  <c r="H19" i="7" s="1"/>
  <c r="B67" i="7"/>
  <c r="B22" i="7"/>
  <c r="B73" i="7"/>
  <c r="B28" i="7"/>
  <c r="E54" i="6"/>
  <c r="E6" i="6"/>
  <c r="D3" i="1"/>
  <c r="A5" i="1"/>
  <c r="D4" i="1"/>
  <c r="E67" i="7" l="1"/>
  <c r="H67" i="7" s="1"/>
  <c r="E69" i="7"/>
  <c r="H69" i="7" s="1"/>
  <c r="E66" i="7"/>
  <c r="H66" i="7" s="1"/>
  <c r="E28" i="7"/>
  <c r="H28" i="7" s="1"/>
  <c r="E73" i="7"/>
  <c r="H73" i="7" s="1"/>
  <c r="E22" i="7"/>
  <c r="H22" i="7" s="1"/>
  <c r="E25" i="7"/>
  <c r="H25" i="7" s="1"/>
  <c r="B30" i="7"/>
  <c r="B75" i="7"/>
  <c r="B74" i="7"/>
  <c r="E24" i="7"/>
  <c r="H24" i="7" s="1"/>
  <c r="B29" i="7"/>
  <c r="B26" i="7"/>
  <c r="E21" i="7"/>
  <c r="H21" i="7" s="1"/>
  <c r="B71" i="7"/>
  <c r="B27" i="7"/>
  <c r="B72" i="7"/>
  <c r="B33" i="7"/>
  <c r="B78" i="7"/>
  <c r="E7" i="6"/>
  <c r="E55" i="6"/>
  <c r="A6" i="1"/>
  <c r="D5" i="1"/>
  <c r="E71" i="7" l="1"/>
  <c r="H71" i="7" s="1"/>
  <c r="E75" i="7"/>
  <c r="H75" i="7" s="1"/>
  <c r="E30" i="7"/>
  <c r="H30" i="7" s="1"/>
  <c r="B35" i="7"/>
  <c r="B80" i="7"/>
  <c r="E78" i="7"/>
  <c r="H78" i="7" s="1"/>
  <c r="E74" i="7"/>
  <c r="H74" i="7" s="1"/>
  <c r="E72" i="7"/>
  <c r="H72" i="7" s="1"/>
  <c r="E33" i="7"/>
  <c r="H33" i="7" s="1"/>
  <c r="E27" i="7"/>
  <c r="H27" i="7" s="1"/>
  <c r="E26" i="7"/>
  <c r="H26" i="7" s="1"/>
  <c r="B76" i="7"/>
  <c r="B31" i="7"/>
  <c r="E29" i="7"/>
  <c r="H29" i="7" s="1"/>
  <c r="B79" i="7"/>
  <c r="B34" i="7"/>
  <c r="B77" i="7"/>
  <c r="B32" i="7"/>
  <c r="B38" i="7"/>
  <c r="B83" i="7"/>
  <c r="E56" i="6"/>
  <c r="I9" i="6" s="1"/>
  <c r="E8" i="6"/>
  <c r="A7" i="1"/>
  <c r="D6" i="1"/>
  <c r="E38" i="7" l="1"/>
  <c r="H38" i="7"/>
  <c r="E83" i="7"/>
  <c r="H83" i="7" s="1"/>
  <c r="E32" i="7"/>
  <c r="H32" i="7" s="1"/>
  <c r="E80" i="7"/>
  <c r="H80" i="7" s="1"/>
  <c r="E76" i="7"/>
  <c r="H76" i="7" s="1"/>
  <c r="E35" i="7"/>
  <c r="H35" i="7" s="1"/>
  <c r="B85" i="7"/>
  <c r="B40" i="7"/>
  <c r="E77" i="7"/>
  <c r="H77" i="7" s="1"/>
  <c r="E79" i="7"/>
  <c r="H79" i="7" s="1"/>
  <c r="E31" i="7"/>
  <c r="H31" i="7" s="1"/>
  <c r="B36" i="7"/>
  <c r="B81" i="7"/>
  <c r="E34" i="7"/>
  <c r="H34" i="7" s="1"/>
  <c r="B84" i="7"/>
  <c r="B39" i="7"/>
  <c r="B88" i="7"/>
  <c r="B43" i="7"/>
  <c r="B37" i="7"/>
  <c r="B82" i="7"/>
  <c r="E9" i="6"/>
  <c r="E57" i="6"/>
  <c r="A8" i="1"/>
  <c r="D7" i="1"/>
  <c r="E81" i="7" l="1"/>
  <c r="H81" i="7"/>
  <c r="E82" i="7"/>
  <c r="H82" i="7" s="1"/>
  <c r="E85" i="7"/>
  <c r="H85" i="7" s="1"/>
  <c r="E37" i="7"/>
  <c r="H37" i="7" s="1"/>
  <c r="E40" i="7"/>
  <c r="H40" i="7" s="1"/>
  <c r="B90" i="7"/>
  <c r="B45" i="7"/>
  <c r="E43" i="7"/>
  <c r="H43" i="7" s="1"/>
  <c r="E88" i="7"/>
  <c r="H88" i="7" s="1"/>
  <c r="E84" i="7"/>
  <c r="H84" i="7" s="1"/>
  <c r="E39" i="7"/>
  <c r="H39" i="7" s="1"/>
  <c r="B89" i="7"/>
  <c r="B44" i="7"/>
  <c r="E36" i="7"/>
  <c r="H36" i="7" s="1"/>
  <c r="B86" i="7"/>
  <c r="B41" i="7"/>
  <c r="B87" i="7"/>
  <c r="B42" i="7"/>
  <c r="B48" i="7"/>
  <c r="B93" i="7"/>
  <c r="E58" i="6"/>
  <c r="E10" i="6"/>
  <c r="A9" i="1"/>
  <c r="D8" i="1"/>
  <c r="E48" i="7" l="1"/>
  <c r="H48" i="7" s="1"/>
  <c r="E90" i="7"/>
  <c r="H90" i="7" s="1"/>
  <c r="E89" i="7"/>
  <c r="H89" i="7" s="1"/>
  <c r="E42" i="7"/>
  <c r="H42" i="7" s="1"/>
  <c r="E87" i="7"/>
  <c r="H87" i="7" s="1"/>
  <c r="E93" i="7"/>
  <c r="H93" i="7" s="1"/>
  <c r="E86" i="7"/>
  <c r="H86" i="7" s="1"/>
  <c r="E45" i="7"/>
  <c r="H45" i="7" s="1"/>
  <c r="B50" i="7"/>
  <c r="B95" i="7"/>
  <c r="E41" i="7"/>
  <c r="H41" i="7" s="1"/>
  <c r="B91" i="7"/>
  <c r="B46" i="7"/>
  <c r="E44" i="7"/>
  <c r="H44" i="7" s="1"/>
  <c r="B94" i="7"/>
  <c r="B49" i="7"/>
  <c r="B98" i="7"/>
  <c r="B53" i="7"/>
  <c r="B92" i="7"/>
  <c r="B47" i="7"/>
  <c r="E11" i="6"/>
  <c r="E59" i="6"/>
  <c r="A10" i="1"/>
  <c r="D9" i="1"/>
  <c r="E47" i="7" l="1"/>
  <c r="H47" i="7" s="1"/>
  <c r="E98" i="7"/>
  <c r="H98" i="7" s="1"/>
  <c r="E91" i="7"/>
  <c r="H91" i="7" s="1"/>
  <c r="E95" i="7"/>
  <c r="H95" i="7" s="1"/>
  <c r="E50" i="7"/>
  <c r="H50" i="7" s="1"/>
  <c r="B100" i="7"/>
  <c r="B55" i="7"/>
  <c r="E92" i="7"/>
  <c r="H92" i="7" s="1"/>
  <c r="E94" i="7"/>
  <c r="H94" i="7" s="1"/>
  <c r="B103" i="7"/>
  <c r="E53" i="7"/>
  <c r="H53" i="7" s="1"/>
  <c r="E49" i="7"/>
  <c r="H49" i="7" s="1"/>
  <c r="B54" i="7"/>
  <c r="B99" i="7"/>
  <c r="E46" i="7"/>
  <c r="H46" i="7" s="1"/>
  <c r="B51" i="7"/>
  <c r="B96" i="7"/>
  <c r="B97" i="7"/>
  <c r="B52" i="7"/>
  <c r="E60" i="6"/>
  <c r="E12" i="6"/>
  <c r="A11" i="1"/>
  <c r="D10" i="1"/>
  <c r="E100" i="7" l="1"/>
  <c r="H100" i="7" s="1"/>
  <c r="E97" i="7"/>
  <c r="H97" i="7" s="1"/>
  <c r="E55" i="7"/>
  <c r="H55" i="7" s="1"/>
  <c r="B105" i="7"/>
  <c r="E103" i="7"/>
  <c r="H103" i="7" s="1"/>
  <c r="E96" i="7"/>
  <c r="H96" i="7" s="1"/>
  <c r="H54" i="7"/>
  <c r="E99" i="7"/>
  <c r="H99" i="7" s="1"/>
  <c r="B102" i="7"/>
  <c r="E52" i="7"/>
  <c r="H52" i="7" s="1"/>
  <c r="B101" i="7"/>
  <c r="E51" i="7"/>
  <c r="H51" i="7" s="1"/>
  <c r="B104" i="7"/>
  <c r="E54" i="7"/>
  <c r="E13" i="6"/>
  <c r="E61" i="6"/>
  <c r="A12" i="1"/>
  <c r="D11" i="1"/>
  <c r="E104" i="7" l="1"/>
  <c r="H104" i="7"/>
  <c r="E101" i="7"/>
  <c r="H101" i="7" s="1"/>
  <c r="E105" i="7"/>
  <c r="H105" i="7" s="1"/>
  <c r="E102" i="7"/>
  <c r="H102" i="7" s="1"/>
  <c r="E62" i="6"/>
  <c r="E14" i="6"/>
  <c r="A13" i="1"/>
  <c r="D12" i="1"/>
  <c r="E15" i="6" l="1"/>
  <c r="E63" i="6"/>
  <c r="A14" i="1"/>
  <c r="D13" i="1"/>
  <c r="E64" i="6" l="1"/>
  <c r="E16" i="6"/>
  <c r="A15" i="1"/>
  <c r="D14" i="1"/>
  <c r="E17" i="6" l="1"/>
  <c r="E65" i="6"/>
  <c r="A16" i="1"/>
  <c r="D15" i="1"/>
  <c r="E66" i="6" l="1"/>
  <c r="E18" i="6"/>
  <c r="A17" i="1"/>
  <c r="D16" i="1"/>
  <c r="E19" i="6" l="1"/>
  <c r="E67" i="6"/>
  <c r="A18" i="1"/>
  <c r="D17" i="1"/>
  <c r="E68" i="6" l="1"/>
  <c r="E20" i="6"/>
  <c r="A19" i="1"/>
  <c r="D18" i="1"/>
  <c r="E21" i="6" l="1"/>
  <c r="I8" i="6" s="1"/>
  <c r="E69" i="6"/>
  <c r="A20" i="1"/>
  <c r="D19" i="1"/>
  <c r="E70" i="6" l="1"/>
  <c r="E22" i="6"/>
  <c r="A21" i="1"/>
  <c r="D20" i="1"/>
  <c r="E23" i="6" l="1"/>
  <c r="E71" i="6"/>
  <c r="A22" i="1"/>
  <c r="D21" i="1"/>
  <c r="E72" i="6" l="1"/>
  <c r="E24" i="6"/>
  <c r="A23" i="1"/>
  <c r="D22" i="1"/>
  <c r="E25" i="6" l="1"/>
  <c r="E73" i="6"/>
  <c r="A24" i="1"/>
  <c r="D23" i="1"/>
  <c r="E74" i="6" l="1"/>
  <c r="E26" i="6"/>
  <c r="A25" i="1"/>
  <c r="D24" i="1"/>
  <c r="E27" i="6" l="1"/>
  <c r="E75" i="6"/>
  <c r="A26" i="1"/>
  <c r="D25" i="1"/>
  <c r="E76" i="6" l="1"/>
  <c r="E28" i="6"/>
  <c r="A27" i="1"/>
  <c r="D26" i="1"/>
  <c r="E29" i="6" l="1"/>
  <c r="E77" i="6"/>
  <c r="A28" i="1"/>
  <c r="D27" i="1"/>
  <c r="E78" i="6" l="1"/>
  <c r="E30" i="6"/>
  <c r="A29" i="1"/>
  <c r="D28" i="1"/>
  <c r="E31" i="6" l="1"/>
  <c r="E79" i="6"/>
  <c r="A30" i="1"/>
  <c r="D29" i="1"/>
  <c r="E80" i="6" l="1"/>
  <c r="E32" i="6"/>
  <c r="A31" i="1"/>
  <c r="D31" i="1" s="1"/>
  <c r="D30" i="1"/>
  <c r="E33" i="6" l="1"/>
  <c r="E81" i="6"/>
  <c r="Q4" i="1"/>
  <c r="Q2" i="1"/>
  <c r="Q3" i="1"/>
  <c r="E82" i="6" l="1"/>
  <c r="E34" i="6"/>
  <c r="E35" i="6" l="1"/>
  <c r="E83" i="6"/>
  <c r="E84" i="6" l="1"/>
  <c r="E36" i="6"/>
  <c r="E37" i="6" l="1"/>
  <c r="E85" i="6"/>
  <c r="E86" i="6" l="1"/>
  <c r="E38" i="6"/>
  <c r="E39" i="6" l="1"/>
  <c r="E87" i="6"/>
  <c r="E88" i="6" l="1"/>
  <c r="E40" i="6"/>
  <c r="E41" i="6" l="1"/>
  <c r="E89" i="6"/>
  <c r="E42" i="6" l="1"/>
  <c r="E90" i="6"/>
  <c r="E91" i="6" l="1"/>
  <c r="E43" i="6"/>
  <c r="E44" i="6" l="1"/>
  <c r="E92" i="6"/>
  <c r="E93" i="6" l="1"/>
  <c r="E45" i="6"/>
  <c r="E46" i="6" l="1"/>
  <c r="E94" i="6"/>
  <c r="E95" i="6" l="1"/>
  <c r="E47" i="6"/>
  <c r="E48" i="6" l="1"/>
  <c r="E96" i="6"/>
  <c r="E97" i="6" l="1"/>
  <c r="E49" i="6"/>
  <c r="E51" i="6" l="1"/>
  <c r="E50" i="6"/>
  <c r="E98" i="6"/>
  <c r="I12" i="6" l="1"/>
  <c r="I10" i="6"/>
  <c r="E99" i="6"/>
  <c r="E100" i="6" l="1"/>
  <c r="E101" i="6"/>
  <c r="I13" i="6" l="1"/>
  <c r="I11" i="6"/>
</calcChain>
</file>

<file path=xl/sharedStrings.xml><?xml version="1.0" encoding="utf-8"?>
<sst xmlns="http://schemas.openxmlformats.org/spreadsheetml/2006/main" count="559" uniqueCount="118">
  <si>
    <t>C</t>
  </si>
  <si>
    <t>epsilon</t>
  </si>
  <si>
    <t>epsilon raw</t>
  </si>
  <si>
    <t>S</t>
  </si>
  <si>
    <t xml:space="preserve"> u raw</t>
  </si>
  <si>
    <t xml:space="preserve"> u</t>
  </si>
  <si>
    <t>P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</si>
  <si>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</si>
  <si>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</si>
  <si>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</si>
  <si>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</si>
  <si>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</si>
  <si>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</si>
  <si>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</si>
  <si>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</si>
  <si>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</si>
  <si>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</si>
  <si>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</si>
  <si>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</si>
  <si>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</si>
  <si>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</si>
  <si>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</si>
  <si>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</si>
  <si>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</si>
  <si>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</si>
  <si>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</si>
  <si>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</si>
  <si>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</si>
  <si>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</si>
  <si>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</si>
  <si>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</si>
  <si>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Theoretical Mean of P</t>
  </si>
  <si>
    <t>Theoretical Variance of P</t>
  </si>
  <si>
    <t>Theoretical Covariance of P and C</t>
  </si>
  <si>
    <t>Confounder Omitted</t>
  </si>
  <si>
    <t>Confounder Included</t>
  </si>
  <si>
    <t>Theoretical Value of Bias</t>
  </si>
  <si>
    <t>Simulated Mean of P</t>
  </si>
  <si>
    <t>Simulated Variance of P</t>
  </si>
  <si>
    <t>Simulated Covariance of P and C</t>
  </si>
  <si>
    <t>Simulated Value of Bias</t>
  </si>
  <si>
    <t>Theoretical Coefficient of C</t>
  </si>
  <si>
    <t>Simulated Coefficient of C</t>
  </si>
  <si>
    <t>H</t>
  </si>
  <si>
    <t>G</t>
  </si>
  <si>
    <t>Theoretical Mean of G</t>
  </si>
  <si>
    <t>Theoretical Variance of G</t>
  </si>
  <si>
    <t>Theoretical Covariance of G and H</t>
  </si>
  <si>
    <t>Simulated Mean of G</t>
  </si>
  <si>
    <t>Simulated Variance of G</t>
  </si>
  <si>
    <t>Simulated Covariance of G and H</t>
  </si>
  <si>
    <t>W</t>
  </si>
  <si>
    <t>Mediator Included</t>
  </si>
  <si>
    <t>Measuring how the mediator is affected  by the key independent variable</t>
  </si>
  <si>
    <t>dW/dH</t>
  </si>
  <si>
    <t>Theoretical dW/dH</t>
  </si>
  <si>
    <t>Theoretical Coefficient of H in eq1</t>
  </si>
  <si>
    <t>Simulated Coefficient of H in eq1</t>
  </si>
  <si>
    <t>Mediator Excluded</t>
  </si>
  <si>
    <t>SES</t>
  </si>
  <si>
    <t>upsilon</t>
  </si>
  <si>
    <t>upsilon raw</t>
  </si>
  <si>
    <t>u</t>
  </si>
  <si>
    <t xml:space="preserve"> </t>
  </si>
  <si>
    <t>Theory</t>
  </si>
  <si>
    <t>Simulation Approach 1</t>
  </si>
  <si>
    <t>Simulation Approach 2</t>
  </si>
  <si>
    <t>Approach 1, Equation 1: W = c0 + c1 G + c2 H + c3 SES</t>
  </si>
  <si>
    <t>Approach 1, Equatiion 2: G = e0 + e1 H + e2 SES</t>
  </si>
  <si>
    <t>Approach 2: W = f0 + f1 H + f2 SES</t>
  </si>
  <si>
    <t>An incorrect regression: W = a0 + a1 H (confounder missing)</t>
  </si>
  <si>
    <t>Another incorrect regression (confounder missing): W = b0 + b1 G + b2 H</t>
  </si>
  <si>
    <t>Another incorrect regression (confounder missing): G = d0 + d1 H</t>
  </si>
  <si>
    <t>M</t>
  </si>
  <si>
    <t>I</t>
  </si>
  <si>
    <t>u raw</t>
  </si>
  <si>
    <t>N</t>
  </si>
  <si>
    <t>With Collider Included</t>
  </si>
  <si>
    <t>Excluding Collider</t>
  </si>
  <si>
    <t>Approach 2 Simulated dW/dH</t>
  </si>
  <si>
    <t>Approach 1 Simulated dW/dH</t>
  </si>
  <si>
    <t>Male</t>
  </si>
  <si>
    <t>Ability</t>
  </si>
  <si>
    <t>Supervisor</t>
  </si>
  <si>
    <t>Wage</t>
  </si>
  <si>
    <t>Wage premium for Males</t>
  </si>
  <si>
    <t>Male Supervisors</t>
  </si>
  <si>
    <t>Male Workers</t>
  </si>
  <si>
    <t>No Controls</t>
  </si>
  <si>
    <t>Wage Premium for Males</t>
  </si>
  <si>
    <t>Occupation Level</t>
  </si>
  <si>
    <t>Wage equation</t>
  </si>
  <si>
    <t>Occupation level equation</t>
  </si>
  <si>
    <t>Therefore, Reduced Wage equation</t>
  </si>
  <si>
    <t>Reduced Wage equation simplified</t>
  </si>
  <si>
    <t>Controling for Occupation Level</t>
  </si>
  <si>
    <r>
      <t xml:space="preserve">W = 4 + </t>
    </r>
    <r>
      <rPr>
        <b/>
        <sz val="14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 xml:space="preserve"> *Male + 7.5 Ability + 1.5*epsilon + upsilon</t>
    </r>
  </si>
  <si>
    <t>Built-in level of Male Wage Premium due to Discrimination</t>
  </si>
  <si>
    <t>W = 1 + 2*Male + 3*Ability + 1.5*Occupation Level + epsilon</t>
  </si>
  <si>
    <t>O = 2 +  4*Male + 3*Ability + upsilon</t>
  </si>
  <si>
    <t>W = 1 + 2*Male + 3* Ability + 1.5*(2 + 4*Male + 3*Ability + upsilon) + epsilon</t>
  </si>
  <si>
    <t>Wage premium for Males 
(at average, min, and max levels of seniority)</t>
  </si>
  <si>
    <t>Non-male Supervisors</t>
  </si>
  <si>
    <t>Non-male Workers</t>
  </si>
  <si>
    <t>Average ability of males</t>
  </si>
  <si>
    <t>Average ability of non-males</t>
  </si>
  <si>
    <t>Average ability of male supervisors</t>
  </si>
  <si>
    <t>Average ability of non-male supervisors</t>
  </si>
  <si>
    <t>Average wage of male supervisors</t>
  </si>
  <si>
    <t>Average wage of non-male supervisors</t>
  </si>
  <si>
    <t>Average wage of male workers</t>
  </si>
  <si>
    <t>Average wage of non-male workers</t>
  </si>
  <si>
    <t>Average ability  of male workers</t>
  </si>
  <si>
    <t>Average ability of non-male workers</t>
  </si>
  <si>
    <t>Average wage across all non-males</t>
  </si>
  <si>
    <t>Avergae wage across all males</t>
  </si>
  <si>
    <t>Occupation Level x Male</t>
  </si>
  <si>
    <t>Control for Occupation Level and Interaction 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</si>
</sst>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2" fontId="0" fillId="0" borderId="0" xfId="0" applyNumberFormat="1"/>
    <xf numFmtId="0" fontId="0" fillId="2" borderId="0" xfId="0" applyFill="1"/>
    <xf numFmtId="0" fontId="2" fillId="2" borderId="2" xfId="0" applyFont="1" applyFill="1" applyBorder="1" applyAlignment="1">
      <alignment horizontal="centerContinuous"/>
    </xf>
    <xf numFmtId="0" fontId="0" fillId="2" borderId="1" xfId="0" applyFill="1" applyBorder="1"/>
    <xf numFmtId="0" fontId="2" fillId="2" borderId="2" xfId="0" applyFont="1" applyFill="1" applyBorder="1" applyAlignment="1">
      <alignment horizontal="center"/>
    </xf>
    <xf numFmtId="0" fontId="0" fillId="3" borderId="0" xfId="0" applyFill="1"/>
    <xf numFmtId="0" fontId="2" fillId="3" borderId="2" xfId="0" applyFont="1" applyFill="1" applyBorder="1" applyAlignment="1">
      <alignment horizontal="centerContinuous"/>
    </xf>
    <xf numFmtId="0" fontId="0" fillId="3" borderId="1" xfId="0" applyFill="1" applyBorder="1"/>
    <xf numFmtId="0" fontId="2" fillId="3" borderId="2" xfId="0" applyFont="1" applyFill="1" applyBorder="1" applyAlignment="1">
      <alignment horizontal="center"/>
    </xf>
    <xf numFmtId="0" fontId="1" fillId="0" borderId="0" xfId="0" applyFont="1"/>
    <xf numFmtId="2" fontId="1" fillId="0" borderId="0" xfId="0" applyNumberFormat="1" applyFont="1"/>
    <xf numFmtId="0" fontId="0" fillId="4" borderId="0" xfId="0" applyFill="1"/>
    <xf numFmtId="0" fontId="2" fillId="4" borderId="2" xfId="0" applyFont="1" applyFill="1" applyBorder="1" applyAlignment="1">
      <alignment horizontal="centerContinuous"/>
    </xf>
    <xf numFmtId="0" fontId="0" fillId="4" borderId="1" xfId="0" applyFill="1" applyBorder="1"/>
    <xf numFmtId="0" fontId="2" fillId="4" borderId="2" xfId="0" applyFont="1" applyFill="1" applyBorder="1" applyAlignment="1">
      <alignment horizontal="center"/>
    </xf>
    <xf numFmtId="164" fontId="0" fillId="0" borderId="0" xfId="0" applyNumberFormat="1"/>
    <xf numFmtId="0" fontId="0" fillId="5" borderId="0" xfId="0" applyFill="1"/>
    <xf numFmtId="0" fontId="2" fillId="5" borderId="2" xfId="0" applyFont="1" applyFill="1" applyBorder="1" applyAlignment="1">
      <alignment horizontal="centerContinuous"/>
    </xf>
    <xf numFmtId="0" fontId="0" fillId="5" borderId="1" xfId="0" applyFill="1" applyBorder="1"/>
    <xf numFmtId="0" fontId="2" fillId="5" borderId="2" xfId="0" applyFont="1" applyFill="1" applyBorder="1" applyAlignment="1">
      <alignment horizontal="center"/>
    </xf>
    <xf numFmtId="0" fontId="0" fillId="6" borderId="0" xfId="0" applyFill="1"/>
    <xf numFmtId="0" fontId="2" fillId="6" borderId="2" xfId="0" applyFont="1" applyFill="1" applyBorder="1" applyAlignment="1">
      <alignment horizontal="centerContinuous"/>
    </xf>
    <xf numFmtId="0" fontId="0" fillId="6" borderId="1" xfId="0" applyFill="1" applyBorder="1"/>
    <xf numFmtId="0" fontId="2" fillId="6" borderId="2" xfId="0" applyFont="1" applyFill="1" applyBorder="1" applyAlignment="1">
      <alignment horizontal="center"/>
    </xf>
    <xf numFmtId="165" fontId="0" fillId="0" borderId="0" xfId="0" applyNumberFormat="1"/>
    <xf numFmtId="165" fontId="0" fillId="6" borderId="1" xfId="0" applyNumberFormat="1" applyFill="1" applyBorder="1"/>
    <xf numFmtId="0" fontId="0" fillId="7" borderId="0" xfId="0" applyFill="1"/>
    <xf numFmtId="0" fontId="2" fillId="7" borderId="2" xfId="0" applyFont="1" applyFill="1" applyBorder="1" applyAlignment="1">
      <alignment horizontal="centerContinuous"/>
    </xf>
    <xf numFmtId="0" fontId="0" fillId="7" borderId="1" xfId="0" applyFill="1" applyBorder="1"/>
    <xf numFmtId="0" fontId="2" fillId="7" borderId="2" xfId="0" applyFont="1" applyFill="1" applyBorder="1" applyAlignment="1">
      <alignment horizontal="center"/>
    </xf>
    <xf numFmtId="0" fontId="0" fillId="8" borderId="0" xfId="0" applyFill="1"/>
    <xf numFmtId="0" fontId="2" fillId="8" borderId="2" xfId="0" applyFont="1" applyFill="1" applyBorder="1" applyAlignment="1">
      <alignment horizontal="centerContinuous"/>
    </xf>
    <xf numFmtId="0" fontId="0" fillId="8" borderId="1" xfId="0" applyFill="1" applyBorder="1"/>
    <xf numFmtId="0" fontId="2" fillId="8" borderId="2" xfId="0" applyFont="1" applyFill="1" applyBorder="1" applyAlignment="1">
      <alignment horizontal="center"/>
    </xf>
    <xf numFmtId="0" fontId="0" fillId="9" borderId="0" xfId="0" applyFill="1"/>
    <xf numFmtId="0" fontId="2" fillId="9" borderId="2" xfId="0" applyFont="1" applyFill="1" applyBorder="1" applyAlignment="1">
      <alignment horizontal="centerContinuous"/>
    </xf>
    <xf numFmtId="0" fontId="0" fillId="9" borderId="1" xfId="0" applyFill="1" applyBorder="1"/>
    <xf numFmtId="0" fontId="2" fillId="9" borderId="2" xfId="0" applyFont="1" applyFill="1" applyBorder="1" applyAlignment="1">
      <alignment horizontal="center"/>
    </xf>
    <xf numFmtId="0" fontId="0" fillId="10" borderId="0" xfId="0" applyFill="1"/>
    <xf numFmtId="0" fontId="0" fillId="0" borderId="3" xfId="0" applyBorder="1"/>
    <xf numFmtId="0" fontId="0" fillId="13" borderId="0" xfId="0" applyFill="1"/>
    <xf numFmtId="0" fontId="0" fillId="13" borderId="4" xfId="0" applyFill="1" applyBorder="1"/>
    <xf numFmtId="0" fontId="0" fillId="10" borderId="4" xfId="0" applyFill="1" applyBorder="1"/>
    <xf numFmtId="0" fontId="0" fillId="0" borderId="5" xfId="0" applyBorder="1"/>
    <xf numFmtId="0" fontId="0" fillId="0" borderId="4" xfId="0" applyBorder="1"/>
    <xf numFmtId="0" fontId="0" fillId="7" borderId="8" xfId="0" applyFill="1" applyBorder="1"/>
    <xf numFmtId="0" fontId="0" fillId="10" borderId="8" xfId="0" applyFill="1" applyBorder="1"/>
    <xf numFmtId="0" fontId="0" fillId="7" borderId="4" xfId="0" applyFill="1" applyBorder="1"/>
    <xf numFmtId="0" fontId="0" fillId="14" borderId="8" xfId="0" applyFill="1" applyBorder="1"/>
    <xf numFmtId="0" fontId="0" fillId="14" borderId="0" xfId="0" applyFill="1"/>
    <xf numFmtId="0" fontId="0" fillId="14" borderId="4" xfId="0" applyFill="1" applyBorder="1"/>
    <xf numFmtId="0" fontId="0" fillId="12" borderId="8" xfId="0" applyFill="1" applyBorder="1"/>
    <xf numFmtId="0" fontId="0" fillId="12" borderId="0" xfId="0" applyFill="1"/>
    <xf numFmtId="0" fontId="0" fillId="12" borderId="4" xfId="0" applyFill="1" applyBorder="1"/>
    <xf numFmtId="0" fontId="0" fillId="7" borderId="3" xfId="0" applyFill="1" applyBorder="1"/>
    <xf numFmtId="0" fontId="0" fillId="0" borderId="0" xfId="0" applyAlignment="1">
      <alignment vertical="center"/>
    </xf>
    <xf numFmtId="0" fontId="0" fillId="8" borderId="3" xfId="0" applyFill="1" applyBorder="1"/>
    <xf numFmtId="0" fontId="0" fillId="8" borderId="13" xfId="0" applyFill="1" applyBorder="1"/>
    <xf numFmtId="0" fontId="2" fillId="8" borderId="14" xfId="0" applyFont="1" applyFill="1" applyBorder="1" applyAlignment="1">
      <alignment horizontal="centerContinuous"/>
    </xf>
    <xf numFmtId="0" fontId="0" fillId="8" borderId="15" xfId="0" applyFill="1" applyBorder="1"/>
    <xf numFmtId="0" fontId="2" fillId="8" borderId="14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0" fillId="8" borderId="12" xfId="0" applyFill="1" applyBorder="1"/>
    <xf numFmtId="0" fontId="0" fillId="8" borderId="4" xfId="0" applyFill="1" applyBorder="1"/>
    <xf numFmtId="0" fontId="0" fillId="8" borderId="5" xfId="0" applyFill="1" applyBorder="1"/>
    <xf numFmtId="0" fontId="6" fillId="11" borderId="12" xfId="0" applyFont="1" applyFill="1" applyBorder="1" applyAlignment="1">
      <alignment vertical="center" wrapText="1"/>
    </xf>
    <xf numFmtId="0" fontId="0" fillId="4" borderId="3" xfId="0" applyFill="1" applyBorder="1"/>
    <xf numFmtId="0" fontId="0" fillId="4" borderId="13" xfId="0" applyFill="1" applyBorder="1"/>
    <xf numFmtId="0" fontId="2" fillId="4" borderId="14" xfId="0" applyFont="1" applyFill="1" applyBorder="1" applyAlignment="1">
      <alignment horizontal="centerContinuous"/>
    </xf>
    <xf numFmtId="0" fontId="0" fillId="4" borderId="15" xfId="0" applyFill="1" applyBorder="1"/>
    <xf numFmtId="0" fontId="2" fillId="4" borderId="14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0" fillId="4" borderId="12" xfId="0" applyFill="1" applyBorder="1"/>
    <xf numFmtId="0" fontId="0" fillId="4" borderId="4" xfId="0" applyFill="1" applyBorder="1"/>
    <xf numFmtId="0" fontId="0" fillId="4" borderId="5" xfId="0" applyFill="1" applyBorder="1"/>
    <xf numFmtId="0" fontId="6" fillId="11" borderId="12" xfId="0" applyFont="1" applyFill="1" applyBorder="1"/>
    <xf numFmtId="0" fontId="0" fillId="7" borderId="13" xfId="0" applyFill="1" applyBorder="1"/>
    <xf numFmtId="0" fontId="2" fillId="7" borderId="14" xfId="0" applyFont="1" applyFill="1" applyBorder="1" applyAlignment="1">
      <alignment horizontal="centerContinuous"/>
    </xf>
    <xf numFmtId="0" fontId="0" fillId="7" borderId="15" xfId="0" applyFill="1" applyBorder="1"/>
    <xf numFmtId="0" fontId="2" fillId="7" borderId="14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0" fillId="7" borderId="12" xfId="0" applyFill="1" applyBorder="1"/>
    <xf numFmtId="0" fontId="0" fillId="7" borderId="5" xfId="0" applyFill="1" applyBorder="1"/>
    <xf numFmtId="0" fontId="6" fillId="11" borderId="12" xfId="0" applyFont="1" applyFill="1" applyBorder="1" applyAlignment="1">
      <alignment wrapText="1"/>
    </xf>
    <xf numFmtId="2" fontId="6" fillId="11" borderId="5" xfId="0" applyNumberFormat="1" applyFont="1" applyFill="1" applyBorder="1"/>
    <xf numFmtId="0" fontId="3" fillId="11" borderId="11" xfId="0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10" borderId="8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10" borderId="0" xfId="0" applyFill="1" applyAlignment="1">
      <alignment vertical="center"/>
    </xf>
    <xf numFmtId="0" fontId="0" fillId="0" borderId="3" xfId="0" applyBorder="1" applyAlignment="1">
      <alignment vertical="center"/>
    </xf>
    <xf numFmtId="0" fontId="0" fillId="11" borderId="12" xfId="0" applyFill="1" applyBorder="1" applyAlignment="1">
      <alignment vertical="center"/>
    </xf>
    <xf numFmtId="0" fontId="0" fillId="11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10" borderId="4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3" fillId="11" borderId="9" xfId="0" applyFont="1" applyFill="1" applyBorder="1" applyAlignment="1">
      <alignment vertical="center" wrapText="1"/>
    </xf>
    <xf numFmtId="2" fontId="6" fillId="11" borderId="9" xfId="0" applyNumberFormat="1" applyFont="1" applyFill="1" applyBorder="1" applyAlignment="1">
      <alignment vertical="center"/>
    </xf>
    <xf numFmtId="0" fontId="0" fillId="13" borderId="9" xfId="0" applyFill="1" applyBorder="1"/>
    <xf numFmtId="0" fontId="0" fillId="7" borderId="9" xfId="0" applyFill="1" applyBorder="1"/>
    <xf numFmtId="0" fontId="0" fillId="15" borderId="9" xfId="0" applyFill="1" applyBorder="1"/>
    <xf numFmtId="0" fontId="0" fillId="4" borderId="9" xfId="0" applyFill="1" applyBorder="1"/>
    <xf numFmtId="0" fontId="0" fillId="14" borderId="9" xfId="0" applyFill="1" applyBorder="1"/>
    <xf numFmtId="0" fontId="0" fillId="8" borderId="9" xfId="0" applyFill="1" applyBorder="1"/>
    <xf numFmtId="0" fontId="3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center" vertical="center"/>
    </xf>
    <xf numFmtId="0" fontId="1" fillId="14" borderId="3" xfId="0" applyFont="1" applyFill="1" applyBorder="1" applyAlignment="1">
      <alignment horizontal="center" vertical="center"/>
    </xf>
    <xf numFmtId="0" fontId="1" fillId="14" borderId="5" xfId="0" applyFont="1" applyFill="1" applyBorder="1" applyAlignment="1">
      <alignment horizontal="center" vertical="center"/>
    </xf>
    <xf numFmtId="0" fontId="1" fillId="12" borderId="7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2" borderId="5" xfId="0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Simpson's</a:t>
            </a:r>
            <a:r>
              <a:rPr lang="en-US" baseline="0">
                <a:solidFill>
                  <a:sysClr val="windowText" lastClr="000000"/>
                </a:solidFill>
              </a:rPr>
              <a:t> Paradox Example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Full Sample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5080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4.774300087489064E-2"/>
                  <c:y val="0.1660382035578885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="1" baseline="0">
                        <a:solidFill>
                          <a:schemeClr val="accent1"/>
                        </a:solidFill>
                      </a:rPr>
                      <a:t>y = 0.9097x + 3.9526</a:t>
                    </a:r>
                    <a:endParaRPr lang="en-US" sz="1200" b="1">
                      <a:solidFill>
                        <a:schemeClr val="accent1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Confounders!$J$2:$J$101</c:f>
              <c:numCache>
                <c:formatCode>General</c:formatCode>
                <c:ptCount val="100"/>
                <c:pt idx="0">
                  <c:v>0.62450131184805024</c:v>
                </c:pt>
                <c:pt idx="1">
                  <c:v>0.72733126341300669</c:v>
                </c:pt>
                <c:pt idx="2">
                  <c:v>1.3814540129573598</c:v>
                </c:pt>
                <c:pt idx="3">
                  <c:v>1.231702381574973</c:v>
                </c:pt>
                <c:pt idx="4">
                  <c:v>0.61486571818331248</c:v>
                </c:pt>
                <c:pt idx="5">
                  <c:v>0.85190889742581066</c:v>
                </c:pt>
                <c:pt idx="6">
                  <c:v>0.54184205881943126</c:v>
                </c:pt>
                <c:pt idx="7">
                  <c:v>0.40079348253544711</c:v>
                </c:pt>
                <c:pt idx="8">
                  <c:v>1.2399964197453883</c:v>
                </c:pt>
                <c:pt idx="9">
                  <c:v>0.717992237161721</c:v>
                </c:pt>
                <c:pt idx="10">
                  <c:v>0.68241525498281419</c:v>
                </c:pt>
                <c:pt idx="11">
                  <c:v>0.58953663630938846</c:v>
                </c:pt>
                <c:pt idx="12">
                  <c:v>0.55890156789602752</c:v>
                </c:pt>
                <c:pt idx="13">
                  <c:v>0.88073038192501008</c:v>
                </c:pt>
                <c:pt idx="14">
                  <c:v>0.65422113451630259</c:v>
                </c:pt>
                <c:pt idx="15">
                  <c:v>0.79722941904357014</c:v>
                </c:pt>
                <c:pt idx="16">
                  <c:v>1.0648295950076481</c:v>
                </c:pt>
                <c:pt idx="17">
                  <c:v>0.60190945555956621</c:v>
                </c:pt>
                <c:pt idx="18">
                  <c:v>0.75851535593387176</c:v>
                </c:pt>
                <c:pt idx="19">
                  <c:v>0.42871222728675401</c:v>
                </c:pt>
                <c:pt idx="20">
                  <c:v>0.76330996386034045</c:v>
                </c:pt>
                <c:pt idx="21">
                  <c:v>0.56166185178479389</c:v>
                </c:pt>
                <c:pt idx="22">
                  <c:v>0.71231900435734918</c:v>
                </c:pt>
                <c:pt idx="23">
                  <c:v>4.2777004506040495E-2</c:v>
                </c:pt>
                <c:pt idx="24">
                  <c:v>0.46332438658566399</c:v>
                </c:pt>
                <c:pt idx="25">
                  <c:v>1.1724033571937822</c:v>
                </c:pt>
                <c:pt idx="26">
                  <c:v>0.88563824896266119</c:v>
                </c:pt>
                <c:pt idx="27">
                  <c:v>0.53482779774437583</c:v>
                </c:pt>
                <c:pt idx="28">
                  <c:v>1.0655248844315441</c:v>
                </c:pt>
                <c:pt idx="29">
                  <c:v>0.40693862222140803</c:v>
                </c:pt>
                <c:pt idx="30">
                  <c:v>-0.29501887264861132</c:v>
                </c:pt>
                <c:pt idx="31">
                  <c:v>0.26913681116395821</c:v>
                </c:pt>
                <c:pt idx="32">
                  <c:v>0.43322573637138551</c:v>
                </c:pt>
                <c:pt idx="33">
                  <c:v>0.35335163039451578</c:v>
                </c:pt>
                <c:pt idx="34">
                  <c:v>1.3248570796827286E-2</c:v>
                </c:pt>
                <c:pt idx="35">
                  <c:v>0.38280722889352337</c:v>
                </c:pt>
                <c:pt idx="36">
                  <c:v>-6.8993948639439751E-4</c:v>
                </c:pt>
                <c:pt idx="37">
                  <c:v>0.59344143029089558</c:v>
                </c:pt>
                <c:pt idx="38">
                  <c:v>0.10906962936853162</c:v>
                </c:pt>
                <c:pt idx="39">
                  <c:v>-0.1190660288618936</c:v>
                </c:pt>
                <c:pt idx="40">
                  <c:v>0.49915435760613491</c:v>
                </c:pt>
                <c:pt idx="41">
                  <c:v>-5.5622468321047669E-2</c:v>
                </c:pt>
                <c:pt idx="42">
                  <c:v>3.7113764207758193E-2</c:v>
                </c:pt>
                <c:pt idx="43">
                  <c:v>-0.13548808898449394</c:v>
                </c:pt>
                <c:pt idx="44">
                  <c:v>-9.1129224797704911E-2</c:v>
                </c:pt>
                <c:pt idx="45">
                  <c:v>-4.6935600945152034E-2</c:v>
                </c:pt>
                <c:pt idx="46">
                  <c:v>0.28241667641801765</c:v>
                </c:pt>
                <c:pt idx="47">
                  <c:v>0.43830596905791119</c:v>
                </c:pt>
                <c:pt idx="48">
                  <c:v>9.3144475264302279E-2</c:v>
                </c:pt>
                <c:pt idx="49">
                  <c:v>0.42491129120893567</c:v>
                </c:pt>
                <c:pt idx="50">
                  <c:v>0.13549088285756805</c:v>
                </c:pt>
                <c:pt idx="51">
                  <c:v>-5.8607039083333423E-2</c:v>
                </c:pt>
                <c:pt idx="52">
                  <c:v>0.44129098767452113</c:v>
                </c:pt>
                <c:pt idx="53">
                  <c:v>8.9671448635347817E-3</c:v>
                </c:pt>
                <c:pt idx="54">
                  <c:v>0.15436754426176977</c:v>
                </c:pt>
                <c:pt idx="55">
                  <c:v>0.29796291547719539</c:v>
                </c:pt>
                <c:pt idx="56">
                  <c:v>0.50299222535849908</c:v>
                </c:pt>
                <c:pt idx="57">
                  <c:v>0.14254478509192367</c:v>
                </c:pt>
                <c:pt idx="58">
                  <c:v>0.55347260707568324</c:v>
                </c:pt>
                <c:pt idx="59">
                  <c:v>0.42749107299148037</c:v>
                </c:pt>
                <c:pt idx="60">
                  <c:v>0.32657434860970985</c:v>
                </c:pt>
                <c:pt idx="61">
                  <c:v>0.40420823650823057</c:v>
                </c:pt>
                <c:pt idx="62">
                  <c:v>0.46420541179276764</c:v>
                </c:pt>
                <c:pt idx="63">
                  <c:v>-0.22730303727059747</c:v>
                </c:pt>
                <c:pt idx="64">
                  <c:v>0.33370156791124078</c:v>
                </c:pt>
                <c:pt idx="65">
                  <c:v>0.57180836514566469</c:v>
                </c:pt>
                <c:pt idx="66">
                  <c:v>0.52137507092112578</c:v>
                </c:pt>
                <c:pt idx="67">
                  <c:v>0.27220707745627837</c:v>
                </c:pt>
                <c:pt idx="68">
                  <c:v>0.32573900744840301</c:v>
                </c:pt>
                <c:pt idx="69">
                  <c:v>-0.18411284368197628</c:v>
                </c:pt>
                <c:pt idx="70">
                  <c:v>0.53693097985603533</c:v>
                </c:pt>
                <c:pt idx="71">
                  <c:v>0.32141597342174177</c:v>
                </c:pt>
                <c:pt idx="72">
                  <c:v>-0.48332261851280894</c:v>
                </c:pt>
                <c:pt idx="73">
                  <c:v>-0.21922448064635719</c:v>
                </c:pt>
                <c:pt idx="74">
                  <c:v>0.27708906536680744</c:v>
                </c:pt>
                <c:pt idx="75">
                  <c:v>0.4875693681213189</c:v>
                </c:pt>
                <c:pt idx="76">
                  <c:v>-5.8579743562081066E-3</c:v>
                </c:pt>
                <c:pt idx="77">
                  <c:v>0.15974760478860517</c:v>
                </c:pt>
                <c:pt idx="78">
                  <c:v>0.32962717482575415</c:v>
                </c:pt>
                <c:pt idx="79">
                  <c:v>0.54625492820252819</c:v>
                </c:pt>
                <c:pt idx="80">
                  <c:v>0.22453286905962189</c:v>
                </c:pt>
                <c:pt idx="81">
                  <c:v>0.26448973678555654</c:v>
                </c:pt>
                <c:pt idx="82">
                  <c:v>0.98368006865059354</c:v>
                </c:pt>
                <c:pt idx="83">
                  <c:v>4.4834050382348889E-2</c:v>
                </c:pt>
                <c:pt idx="84">
                  <c:v>0.52116892422510797</c:v>
                </c:pt>
                <c:pt idx="85">
                  <c:v>0.24371285214262883</c:v>
                </c:pt>
                <c:pt idx="86">
                  <c:v>0.83498641332730461</c:v>
                </c:pt>
                <c:pt idx="87">
                  <c:v>0.47327802087385612</c:v>
                </c:pt>
                <c:pt idx="88">
                  <c:v>0.36174226105944407</c:v>
                </c:pt>
                <c:pt idx="89">
                  <c:v>8.207225996722331E-2</c:v>
                </c:pt>
                <c:pt idx="90">
                  <c:v>0.28399042477860714</c:v>
                </c:pt>
                <c:pt idx="91">
                  <c:v>0.13014138227693323</c:v>
                </c:pt>
                <c:pt idx="92">
                  <c:v>0.1702865939461308</c:v>
                </c:pt>
                <c:pt idx="93">
                  <c:v>0.38033227487153259</c:v>
                </c:pt>
                <c:pt idx="94">
                  <c:v>0.19746262753650887</c:v>
                </c:pt>
                <c:pt idx="95">
                  <c:v>9.3324273842074756E-2</c:v>
                </c:pt>
                <c:pt idx="96">
                  <c:v>0.54567942218748855</c:v>
                </c:pt>
                <c:pt idx="97">
                  <c:v>0.58145526242042911</c:v>
                </c:pt>
                <c:pt idx="98">
                  <c:v>0.49143622141632787</c:v>
                </c:pt>
                <c:pt idx="99">
                  <c:v>0.31147320383038651</c:v>
                </c:pt>
              </c:numCache>
            </c:numRef>
          </c:xVal>
          <c:yVal>
            <c:numRef>
              <c:f>Confounders!$I$2:$I$101</c:f>
              <c:numCache>
                <c:formatCode>General</c:formatCode>
                <c:ptCount val="100"/>
                <c:pt idx="0">
                  <c:v>5.3780500040422492</c:v>
                </c:pt>
                <c:pt idx="1">
                  <c:v>5.48391902349581</c:v>
                </c:pt>
                <c:pt idx="2">
                  <c:v>5.1865025727849412</c:v>
                </c:pt>
                <c:pt idx="3">
                  <c:v>4.8618785122033064</c:v>
                </c:pt>
                <c:pt idx="4">
                  <c:v>5.1294746189511145</c:v>
                </c:pt>
                <c:pt idx="5">
                  <c:v>5.2296896116102509</c:v>
                </c:pt>
                <c:pt idx="6">
                  <c:v>5.1276701225384684</c:v>
                </c:pt>
                <c:pt idx="7">
                  <c:v>5.1353089947526298</c:v>
                </c:pt>
                <c:pt idx="8">
                  <c:v>5.1278419638029566</c:v>
                </c:pt>
                <c:pt idx="9">
                  <c:v>5.2295300166512941</c:v>
                </c:pt>
                <c:pt idx="10">
                  <c:v>5.0009445261692491</c:v>
                </c:pt>
                <c:pt idx="11">
                  <c:v>5.5071762367303689</c:v>
                </c:pt>
                <c:pt idx="12">
                  <c:v>5.2826355293573526</c:v>
                </c:pt>
                <c:pt idx="13">
                  <c:v>5.2638079006411829</c:v>
                </c:pt>
                <c:pt idx="14">
                  <c:v>5.4053777163967016</c:v>
                </c:pt>
                <c:pt idx="15">
                  <c:v>5.336642131039059</c:v>
                </c:pt>
                <c:pt idx="16">
                  <c:v>5.2666934637539278</c:v>
                </c:pt>
                <c:pt idx="17">
                  <c:v>5.3398260926298446</c:v>
                </c:pt>
                <c:pt idx="18">
                  <c:v>5.265758414956192</c:v>
                </c:pt>
                <c:pt idx="19">
                  <c:v>5.3881019746288583</c:v>
                </c:pt>
                <c:pt idx="20">
                  <c:v>5.2303552720589055</c:v>
                </c:pt>
                <c:pt idx="21">
                  <c:v>5.4222773088100906</c:v>
                </c:pt>
                <c:pt idx="22">
                  <c:v>4.7851281149775184</c:v>
                </c:pt>
                <c:pt idx="23">
                  <c:v>5.6373428726366308</c:v>
                </c:pt>
                <c:pt idx="24">
                  <c:v>5.2920957954597707</c:v>
                </c:pt>
                <c:pt idx="25">
                  <c:v>5.2845803171207431</c:v>
                </c:pt>
                <c:pt idx="26">
                  <c:v>4.8332567715879895</c:v>
                </c:pt>
                <c:pt idx="27">
                  <c:v>5.2189009320051181</c:v>
                </c:pt>
                <c:pt idx="28">
                  <c:v>5.1111782678885511</c:v>
                </c:pt>
                <c:pt idx="29">
                  <c:v>5.5766397341442175</c:v>
                </c:pt>
                <c:pt idx="30">
                  <c:v>4.0323682740079079</c:v>
                </c:pt>
                <c:pt idx="31">
                  <c:v>3.8443421330699379</c:v>
                </c:pt>
                <c:pt idx="32">
                  <c:v>3.8833759518771589</c:v>
                </c:pt>
                <c:pt idx="33">
                  <c:v>3.7514630083454517</c:v>
                </c:pt>
                <c:pt idx="34">
                  <c:v>3.5819349021162119</c:v>
                </c:pt>
                <c:pt idx="35">
                  <c:v>3.8249555720610378</c:v>
                </c:pt>
                <c:pt idx="36">
                  <c:v>3.7327790461484245</c:v>
                </c:pt>
                <c:pt idx="37">
                  <c:v>3.717444115623918</c:v>
                </c:pt>
                <c:pt idx="38">
                  <c:v>3.935438533526912</c:v>
                </c:pt>
                <c:pt idx="39">
                  <c:v>3.7118358941062706</c:v>
                </c:pt>
                <c:pt idx="40">
                  <c:v>3.7080486874404488</c:v>
                </c:pt>
                <c:pt idx="41">
                  <c:v>4.1997578207233746</c:v>
                </c:pt>
                <c:pt idx="42">
                  <c:v>4.3222638678289078</c:v>
                </c:pt>
                <c:pt idx="43">
                  <c:v>4.3234739269032021</c:v>
                </c:pt>
                <c:pt idx="44">
                  <c:v>4.0591143599549016</c:v>
                </c:pt>
                <c:pt idx="45">
                  <c:v>4.1222078808615903</c:v>
                </c:pt>
                <c:pt idx="46">
                  <c:v>3.5187529174054522</c:v>
                </c:pt>
                <c:pt idx="47">
                  <c:v>3.5703520879074815</c:v>
                </c:pt>
                <c:pt idx="48">
                  <c:v>3.7655804957127552</c:v>
                </c:pt>
                <c:pt idx="49">
                  <c:v>3.7135050669330827</c:v>
                </c:pt>
                <c:pt idx="50">
                  <c:v>4.1103517703938888</c:v>
                </c:pt>
                <c:pt idx="51">
                  <c:v>3.7285776242617588</c:v>
                </c:pt>
                <c:pt idx="52">
                  <c:v>3.6946907688930049</c:v>
                </c:pt>
                <c:pt idx="53">
                  <c:v>3.9298301388212264</c:v>
                </c:pt>
                <c:pt idx="54">
                  <c:v>3.9375049726448763</c:v>
                </c:pt>
                <c:pt idx="55">
                  <c:v>3.9062134971831894</c:v>
                </c:pt>
                <c:pt idx="56">
                  <c:v>3.6350156502838509</c:v>
                </c:pt>
                <c:pt idx="57">
                  <c:v>4.1671290129728966</c:v>
                </c:pt>
                <c:pt idx="58">
                  <c:v>4.0209662312100383</c:v>
                </c:pt>
                <c:pt idx="59">
                  <c:v>3.8486555800524278</c:v>
                </c:pt>
                <c:pt idx="60">
                  <c:v>4.0946996330581706</c:v>
                </c:pt>
                <c:pt idx="61">
                  <c:v>4.2288946021800236</c:v>
                </c:pt>
                <c:pt idx="62">
                  <c:v>3.5035588675072291</c:v>
                </c:pt>
                <c:pt idx="63">
                  <c:v>4.0127862661202078</c:v>
                </c:pt>
                <c:pt idx="64">
                  <c:v>4.1901283289488482</c:v>
                </c:pt>
                <c:pt idx="65">
                  <c:v>3.6927643131603403</c:v>
                </c:pt>
                <c:pt idx="66">
                  <c:v>3.9511030132610609</c:v>
                </c:pt>
                <c:pt idx="67">
                  <c:v>3.9049458163849828</c:v>
                </c:pt>
                <c:pt idx="68">
                  <c:v>4.017179311238781</c:v>
                </c:pt>
                <c:pt idx="69">
                  <c:v>3.7800788805321601</c:v>
                </c:pt>
                <c:pt idx="70">
                  <c:v>4.0336465438321589</c:v>
                </c:pt>
                <c:pt idx="71">
                  <c:v>3.757542203016714</c:v>
                </c:pt>
                <c:pt idx="72">
                  <c:v>4.2611272674571099</c:v>
                </c:pt>
                <c:pt idx="73">
                  <c:v>3.8851744353969617</c:v>
                </c:pt>
                <c:pt idx="74">
                  <c:v>4.0802123874217573</c:v>
                </c:pt>
                <c:pt idx="75">
                  <c:v>3.8671158288062628</c:v>
                </c:pt>
                <c:pt idx="76">
                  <c:v>4.2183440464783271</c:v>
                </c:pt>
                <c:pt idx="77">
                  <c:v>4.0421941993867776</c:v>
                </c:pt>
                <c:pt idx="78">
                  <c:v>4.1586065025174239</c:v>
                </c:pt>
                <c:pt idx="79">
                  <c:v>3.6946725822341495</c:v>
                </c:pt>
                <c:pt idx="80">
                  <c:v>4.0806813334735645</c:v>
                </c:pt>
                <c:pt idx="81">
                  <c:v>3.5590511516873611</c:v>
                </c:pt>
                <c:pt idx="82">
                  <c:v>3.6580902197436185</c:v>
                </c:pt>
                <c:pt idx="83">
                  <c:v>3.9291762925981222</c:v>
                </c:pt>
                <c:pt idx="84">
                  <c:v>3.6565956948549578</c:v>
                </c:pt>
                <c:pt idx="85">
                  <c:v>4.0267330824338128</c:v>
                </c:pt>
                <c:pt idx="86">
                  <c:v>4.0025872241625517</c:v>
                </c:pt>
                <c:pt idx="87">
                  <c:v>3.7080823733295527</c:v>
                </c:pt>
                <c:pt idx="88">
                  <c:v>4.2047119765389294</c:v>
                </c:pt>
                <c:pt idx="89">
                  <c:v>4.0121034063616197</c:v>
                </c:pt>
                <c:pt idx="90">
                  <c:v>4.0872069961034407</c:v>
                </c:pt>
                <c:pt idx="91">
                  <c:v>3.8891335627504353</c:v>
                </c:pt>
                <c:pt idx="92">
                  <c:v>4.1769042010674582</c:v>
                </c:pt>
                <c:pt idx="93">
                  <c:v>3.851038125145422</c:v>
                </c:pt>
                <c:pt idx="94">
                  <c:v>4.1635149378778538</c:v>
                </c:pt>
                <c:pt idx="95">
                  <c:v>3.9603362937843647</c:v>
                </c:pt>
                <c:pt idx="96">
                  <c:v>3.9655913744659608</c:v>
                </c:pt>
                <c:pt idx="97">
                  <c:v>3.6126100724878878</c:v>
                </c:pt>
                <c:pt idx="98">
                  <c:v>4.1043100871326166</c:v>
                </c:pt>
                <c:pt idx="99">
                  <c:v>3.7417164034875503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BF-4376-8270-2D0B7EA022DD}"/>
            </c:ext>
          </c:extLst>
        </c:ser>
        <c:ser>
          <c:idx val="1"/>
          <c:order val="1"/>
          <c:tx>
            <c:v>Comorbidity Subsample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50800" cap="rnd">
                <a:solidFill>
                  <a:schemeClr val="accent2"/>
                </a:solidFill>
                <a:prstDash val="sysDash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4.6159886264216972E-2"/>
                  <c:y val="-0.1933468212306795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="1" baseline="0">
                        <a:solidFill>
                          <a:schemeClr val="accent2"/>
                        </a:solidFill>
                      </a:rPr>
                      <a:t>y = -0.3297x + 5.486</a:t>
                    </a:r>
                    <a:endParaRPr lang="en-US" sz="1200" b="1">
                      <a:solidFill>
                        <a:schemeClr val="accent2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Confounders!$J$2:$J$31</c:f>
              <c:numCache>
                <c:formatCode>General</c:formatCode>
                <c:ptCount val="30"/>
                <c:pt idx="0">
                  <c:v>0.62450131184805024</c:v>
                </c:pt>
                <c:pt idx="1">
                  <c:v>0.72733126341300669</c:v>
                </c:pt>
                <c:pt idx="2">
                  <c:v>1.3814540129573598</c:v>
                </c:pt>
                <c:pt idx="3">
                  <c:v>1.231702381574973</c:v>
                </c:pt>
                <c:pt idx="4">
                  <c:v>0.61486571818331248</c:v>
                </c:pt>
                <c:pt idx="5">
                  <c:v>0.85190889742581066</c:v>
                </c:pt>
                <c:pt idx="6">
                  <c:v>0.54184205881943126</c:v>
                </c:pt>
                <c:pt idx="7">
                  <c:v>0.40079348253544711</c:v>
                </c:pt>
                <c:pt idx="8">
                  <c:v>1.2399964197453883</c:v>
                </c:pt>
                <c:pt idx="9">
                  <c:v>0.717992237161721</c:v>
                </c:pt>
                <c:pt idx="10">
                  <c:v>0.68241525498281419</c:v>
                </c:pt>
                <c:pt idx="11">
                  <c:v>0.58953663630938846</c:v>
                </c:pt>
                <c:pt idx="12">
                  <c:v>0.55890156789602752</c:v>
                </c:pt>
                <c:pt idx="13">
                  <c:v>0.88073038192501008</c:v>
                </c:pt>
                <c:pt idx="14">
                  <c:v>0.65422113451630259</c:v>
                </c:pt>
                <c:pt idx="15">
                  <c:v>0.79722941904357014</c:v>
                </c:pt>
                <c:pt idx="16">
                  <c:v>1.0648295950076481</c:v>
                </c:pt>
                <c:pt idx="17">
                  <c:v>0.60190945555956621</c:v>
                </c:pt>
                <c:pt idx="18">
                  <c:v>0.75851535593387176</c:v>
                </c:pt>
                <c:pt idx="19">
                  <c:v>0.42871222728675401</c:v>
                </c:pt>
                <c:pt idx="20">
                  <c:v>0.76330996386034045</c:v>
                </c:pt>
                <c:pt idx="21">
                  <c:v>0.56166185178479389</c:v>
                </c:pt>
                <c:pt idx="22">
                  <c:v>0.71231900435734918</c:v>
                </c:pt>
                <c:pt idx="23">
                  <c:v>4.2777004506040495E-2</c:v>
                </c:pt>
                <c:pt idx="24">
                  <c:v>0.46332438658566399</c:v>
                </c:pt>
                <c:pt idx="25">
                  <c:v>1.1724033571937822</c:v>
                </c:pt>
                <c:pt idx="26">
                  <c:v>0.88563824896266119</c:v>
                </c:pt>
                <c:pt idx="27">
                  <c:v>0.53482779774437583</c:v>
                </c:pt>
                <c:pt idx="28">
                  <c:v>1.0655248844315441</c:v>
                </c:pt>
                <c:pt idx="29">
                  <c:v>0.40693862222140803</c:v>
                </c:pt>
              </c:numCache>
            </c:numRef>
          </c:xVal>
          <c:yVal>
            <c:numRef>
              <c:f>Confounders!$I$2:$I$31</c:f>
              <c:numCache>
                <c:formatCode>General</c:formatCode>
                <c:ptCount val="30"/>
                <c:pt idx="0">
                  <c:v>5.3780500040422492</c:v>
                </c:pt>
                <c:pt idx="1">
                  <c:v>5.48391902349581</c:v>
                </c:pt>
                <c:pt idx="2">
                  <c:v>5.1865025727849412</c:v>
                </c:pt>
                <c:pt idx="3">
                  <c:v>4.8618785122033064</c:v>
                </c:pt>
                <c:pt idx="4">
                  <c:v>5.1294746189511145</c:v>
                </c:pt>
                <c:pt idx="5">
                  <c:v>5.2296896116102509</c:v>
                </c:pt>
                <c:pt idx="6">
                  <c:v>5.1276701225384684</c:v>
                </c:pt>
                <c:pt idx="7">
                  <c:v>5.1353089947526298</c:v>
                </c:pt>
                <c:pt idx="8">
                  <c:v>5.1278419638029566</c:v>
                </c:pt>
                <c:pt idx="9">
                  <c:v>5.2295300166512941</c:v>
                </c:pt>
                <c:pt idx="10">
                  <c:v>5.0009445261692491</c:v>
                </c:pt>
                <c:pt idx="11">
                  <c:v>5.5071762367303689</c:v>
                </c:pt>
                <c:pt idx="12">
                  <c:v>5.2826355293573526</c:v>
                </c:pt>
                <c:pt idx="13">
                  <c:v>5.2638079006411829</c:v>
                </c:pt>
                <c:pt idx="14">
                  <c:v>5.4053777163967016</c:v>
                </c:pt>
                <c:pt idx="15">
                  <c:v>5.336642131039059</c:v>
                </c:pt>
                <c:pt idx="16">
                  <c:v>5.2666934637539278</c:v>
                </c:pt>
                <c:pt idx="17">
                  <c:v>5.3398260926298446</c:v>
                </c:pt>
                <c:pt idx="18">
                  <c:v>5.265758414956192</c:v>
                </c:pt>
                <c:pt idx="19">
                  <c:v>5.3881019746288583</c:v>
                </c:pt>
                <c:pt idx="20">
                  <c:v>5.2303552720589055</c:v>
                </c:pt>
                <c:pt idx="21">
                  <c:v>5.4222773088100906</c:v>
                </c:pt>
                <c:pt idx="22">
                  <c:v>4.7851281149775184</c:v>
                </c:pt>
                <c:pt idx="23">
                  <c:v>5.6373428726366308</c:v>
                </c:pt>
                <c:pt idx="24">
                  <c:v>5.2920957954597707</c:v>
                </c:pt>
                <c:pt idx="25">
                  <c:v>5.2845803171207431</c:v>
                </c:pt>
                <c:pt idx="26">
                  <c:v>4.8332567715879895</c:v>
                </c:pt>
                <c:pt idx="27">
                  <c:v>5.2189009320051181</c:v>
                </c:pt>
                <c:pt idx="28">
                  <c:v>5.1111782678885511</c:v>
                </c:pt>
                <c:pt idx="29">
                  <c:v>5.5766397341442175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BF-4376-8270-2D0B7EA022DD}"/>
            </c:ext>
          </c:extLst>
        </c:ser>
        <c:ser>
          <c:idx val="2"/>
          <c:order val="2"/>
          <c:tx>
            <c:v>No Comorbidity Subsample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rgbClr val="92D050"/>
                </a:solidFill>
              </a:ln>
              <a:effectLst/>
            </c:spPr>
          </c:marker>
          <c:trendline>
            <c:spPr>
              <a:ln w="50800" cap="rnd">
                <a:solidFill>
                  <a:srgbClr val="92D050"/>
                </a:solidFill>
                <a:prstDash val="sysDash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2.6036089238845143E-2"/>
                  <c:y val="0.1124806794983960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="1" baseline="0">
                        <a:solidFill>
                          <a:schemeClr val="accent6"/>
                        </a:solidFill>
                      </a:rPr>
                      <a:t>y = -0.2794x + 3.9861</a:t>
                    </a:r>
                    <a:endParaRPr lang="en-US" sz="1200" b="1">
                      <a:solidFill>
                        <a:schemeClr val="accent6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Confounders!$J$32:$J$101</c:f>
              <c:numCache>
                <c:formatCode>General</c:formatCode>
                <c:ptCount val="70"/>
                <c:pt idx="0">
                  <c:v>-0.29501887264861132</c:v>
                </c:pt>
                <c:pt idx="1">
                  <c:v>0.26913681116395821</c:v>
                </c:pt>
                <c:pt idx="2">
                  <c:v>0.43322573637138551</c:v>
                </c:pt>
                <c:pt idx="3">
                  <c:v>0.35335163039451578</c:v>
                </c:pt>
                <c:pt idx="4">
                  <c:v>1.3248570796827286E-2</c:v>
                </c:pt>
                <c:pt idx="5">
                  <c:v>0.38280722889352337</c:v>
                </c:pt>
                <c:pt idx="6">
                  <c:v>-6.8993948639439751E-4</c:v>
                </c:pt>
                <c:pt idx="7">
                  <c:v>0.59344143029089558</c:v>
                </c:pt>
                <c:pt idx="8">
                  <c:v>0.10906962936853162</c:v>
                </c:pt>
                <c:pt idx="9">
                  <c:v>-0.1190660288618936</c:v>
                </c:pt>
                <c:pt idx="10">
                  <c:v>0.49915435760613491</c:v>
                </c:pt>
                <c:pt idx="11">
                  <c:v>-5.5622468321047669E-2</c:v>
                </c:pt>
                <c:pt idx="12">
                  <c:v>3.7113764207758193E-2</c:v>
                </c:pt>
                <c:pt idx="13">
                  <c:v>-0.13548808898449394</c:v>
                </c:pt>
                <c:pt idx="14">
                  <c:v>-9.1129224797704911E-2</c:v>
                </c:pt>
                <c:pt idx="15">
                  <c:v>-4.6935600945152034E-2</c:v>
                </c:pt>
                <c:pt idx="16">
                  <c:v>0.28241667641801765</c:v>
                </c:pt>
                <c:pt idx="17">
                  <c:v>0.43830596905791119</c:v>
                </c:pt>
                <c:pt idx="18">
                  <c:v>9.3144475264302279E-2</c:v>
                </c:pt>
                <c:pt idx="19">
                  <c:v>0.42491129120893567</c:v>
                </c:pt>
                <c:pt idx="20">
                  <c:v>0.13549088285756805</c:v>
                </c:pt>
                <c:pt idx="21">
                  <c:v>-5.8607039083333423E-2</c:v>
                </c:pt>
                <c:pt idx="22">
                  <c:v>0.44129098767452113</c:v>
                </c:pt>
                <c:pt idx="23">
                  <c:v>8.9671448635347817E-3</c:v>
                </c:pt>
                <c:pt idx="24">
                  <c:v>0.15436754426176977</c:v>
                </c:pt>
                <c:pt idx="25">
                  <c:v>0.29796291547719539</c:v>
                </c:pt>
                <c:pt idx="26">
                  <c:v>0.50299222535849908</c:v>
                </c:pt>
                <c:pt idx="27">
                  <c:v>0.14254478509192367</c:v>
                </c:pt>
                <c:pt idx="28">
                  <c:v>0.55347260707568324</c:v>
                </c:pt>
                <c:pt idx="29">
                  <c:v>0.42749107299148037</c:v>
                </c:pt>
                <c:pt idx="30">
                  <c:v>0.32657434860970985</c:v>
                </c:pt>
                <c:pt idx="31">
                  <c:v>0.40420823650823057</c:v>
                </c:pt>
                <c:pt idx="32">
                  <c:v>0.46420541179276764</c:v>
                </c:pt>
                <c:pt idx="33">
                  <c:v>-0.22730303727059747</c:v>
                </c:pt>
                <c:pt idx="34">
                  <c:v>0.33370156791124078</c:v>
                </c:pt>
                <c:pt idx="35">
                  <c:v>0.57180836514566469</c:v>
                </c:pt>
                <c:pt idx="36">
                  <c:v>0.52137507092112578</c:v>
                </c:pt>
                <c:pt idx="37">
                  <c:v>0.27220707745627837</c:v>
                </c:pt>
                <c:pt idx="38">
                  <c:v>0.32573900744840301</c:v>
                </c:pt>
                <c:pt idx="39">
                  <c:v>-0.18411284368197628</c:v>
                </c:pt>
                <c:pt idx="40">
                  <c:v>0.53693097985603533</c:v>
                </c:pt>
                <c:pt idx="41">
                  <c:v>0.32141597342174177</c:v>
                </c:pt>
                <c:pt idx="42">
                  <c:v>-0.48332261851280894</c:v>
                </c:pt>
                <c:pt idx="43">
                  <c:v>-0.21922448064635719</c:v>
                </c:pt>
                <c:pt idx="44">
                  <c:v>0.27708906536680744</c:v>
                </c:pt>
                <c:pt idx="45">
                  <c:v>0.4875693681213189</c:v>
                </c:pt>
                <c:pt idx="46">
                  <c:v>-5.8579743562081066E-3</c:v>
                </c:pt>
                <c:pt idx="47">
                  <c:v>0.15974760478860517</c:v>
                </c:pt>
                <c:pt idx="48">
                  <c:v>0.32962717482575415</c:v>
                </c:pt>
                <c:pt idx="49">
                  <c:v>0.54625492820252819</c:v>
                </c:pt>
                <c:pt idx="50">
                  <c:v>0.22453286905962189</c:v>
                </c:pt>
                <c:pt idx="51">
                  <c:v>0.26448973678555654</c:v>
                </c:pt>
                <c:pt idx="52">
                  <c:v>0.98368006865059354</c:v>
                </c:pt>
                <c:pt idx="53">
                  <c:v>4.4834050382348889E-2</c:v>
                </c:pt>
                <c:pt idx="54">
                  <c:v>0.52116892422510797</c:v>
                </c:pt>
                <c:pt idx="55">
                  <c:v>0.24371285214262883</c:v>
                </c:pt>
                <c:pt idx="56">
                  <c:v>0.83498641332730461</c:v>
                </c:pt>
                <c:pt idx="57">
                  <c:v>0.47327802087385612</c:v>
                </c:pt>
                <c:pt idx="58">
                  <c:v>0.36174226105944407</c:v>
                </c:pt>
                <c:pt idx="59">
                  <c:v>8.207225996722331E-2</c:v>
                </c:pt>
                <c:pt idx="60">
                  <c:v>0.28399042477860714</c:v>
                </c:pt>
                <c:pt idx="61">
                  <c:v>0.13014138227693323</c:v>
                </c:pt>
                <c:pt idx="62">
                  <c:v>0.1702865939461308</c:v>
                </c:pt>
                <c:pt idx="63">
                  <c:v>0.38033227487153259</c:v>
                </c:pt>
                <c:pt idx="64">
                  <c:v>0.19746262753650887</c:v>
                </c:pt>
                <c:pt idx="65">
                  <c:v>9.3324273842074756E-2</c:v>
                </c:pt>
                <c:pt idx="66">
                  <c:v>0.54567942218748855</c:v>
                </c:pt>
                <c:pt idx="67">
                  <c:v>0.58145526242042911</c:v>
                </c:pt>
                <c:pt idx="68">
                  <c:v>0.49143622141632787</c:v>
                </c:pt>
                <c:pt idx="69">
                  <c:v>0.31147320383038651</c:v>
                </c:pt>
              </c:numCache>
            </c:numRef>
          </c:xVal>
          <c:yVal>
            <c:numRef>
              <c:f>Confounders!$I$32:$I$101</c:f>
              <c:numCache>
                <c:formatCode>General</c:formatCode>
                <c:ptCount val="70"/>
                <c:pt idx="0">
                  <c:v>4.0323682740079079</c:v>
                </c:pt>
                <c:pt idx="1">
                  <c:v>3.8443421330699379</c:v>
                </c:pt>
                <c:pt idx="2">
                  <c:v>3.8833759518771589</c:v>
                </c:pt>
                <c:pt idx="3">
                  <c:v>3.7514630083454517</c:v>
                </c:pt>
                <c:pt idx="4">
                  <c:v>3.5819349021162119</c:v>
                </c:pt>
                <c:pt idx="5">
                  <c:v>3.8249555720610378</c:v>
                </c:pt>
                <c:pt idx="6">
                  <c:v>3.7327790461484245</c:v>
                </c:pt>
                <c:pt idx="7">
                  <c:v>3.717444115623918</c:v>
                </c:pt>
                <c:pt idx="8">
                  <c:v>3.935438533526912</c:v>
                </c:pt>
                <c:pt idx="9">
                  <c:v>3.7118358941062706</c:v>
                </c:pt>
                <c:pt idx="10">
                  <c:v>3.7080486874404488</c:v>
                </c:pt>
                <c:pt idx="11">
                  <c:v>4.1997578207233746</c:v>
                </c:pt>
                <c:pt idx="12">
                  <c:v>4.3222638678289078</c:v>
                </c:pt>
                <c:pt idx="13">
                  <c:v>4.3234739269032021</c:v>
                </c:pt>
                <c:pt idx="14">
                  <c:v>4.0591143599549016</c:v>
                </c:pt>
                <c:pt idx="15">
                  <c:v>4.1222078808615903</c:v>
                </c:pt>
                <c:pt idx="16">
                  <c:v>3.5187529174054522</c:v>
                </c:pt>
                <c:pt idx="17">
                  <c:v>3.5703520879074815</c:v>
                </c:pt>
                <c:pt idx="18">
                  <c:v>3.7655804957127552</c:v>
                </c:pt>
                <c:pt idx="19">
                  <c:v>3.7135050669330827</c:v>
                </c:pt>
                <c:pt idx="20">
                  <c:v>4.1103517703938888</c:v>
                </c:pt>
                <c:pt idx="21">
                  <c:v>3.7285776242617588</c:v>
                </c:pt>
                <c:pt idx="22">
                  <c:v>3.6946907688930049</c:v>
                </c:pt>
                <c:pt idx="23">
                  <c:v>3.9298301388212264</c:v>
                </c:pt>
                <c:pt idx="24">
                  <c:v>3.9375049726448763</c:v>
                </c:pt>
                <c:pt idx="25">
                  <c:v>3.9062134971831894</c:v>
                </c:pt>
                <c:pt idx="26">
                  <c:v>3.6350156502838509</c:v>
                </c:pt>
                <c:pt idx="27">
                  <c:v>4.1671290129728966</c:v>
                </c:pt>
                <c:pt idx="28">
                  <c:v>4.0209662312100383</c:v>
                </c:pt>
                <c:pt idx="29">
                  <c:v>3.8486555800524278</c:v>
                </c:pt>
                <c:pt idx="30">
                  <c:v>4.0946996330581706</c:v>
                </c:pt>
                <c:pt idx="31">
                  <c:v>4.2288946021800236</c:v>
                </c:pt>
                <c:pt idx="32">
                  <c:v>3.5035588675072291</c:v>
                </c:pt>
                <c:pt idx="33">
                  <c:v>4.0127862661202078</c:v>
                </c:pt>
                <c:pt idx="34">
                  <c:v>4.1901283289488482</c:v>
                </c:pt>
                <c:pt idx="35">
                  <c:v>3.6927643131603403</c:v>
                </c:pt>
                <c:pt idx="36">
                  <c:v>3.9511030132610609</c:v>
                </c:pt>
                <c:pt idx="37">
                  <c:v>3.9049458163849828</c:v>
                </c:pt>
                <c:pt idx="38">
                  <c:v>4.017179311238781</c:v>
                </c:pt>
                <c:pt idx="39">
                  <c:v>3.7800788805321601</c:v>
                </c:pt>
                <c:pt idx="40">
                  <c:v>4.0336465438321589</c:v>
                </c:pt>
                <c:pt idx="41">
                  <c:v>3.757542203016714</c:v>
                </c:pt>
                <c:pt idx="42">
                  <c:v>4.2611272674571099</c:v>
                </c:pt>
                <c:pt idx="43">
                  <c:v>3.8851744353969617</c:v>
                </c:pt>
                <c:pt idx="44">
                  <c:v>4.0802123874217573</c:v>
                </c:pt>
                <c:pt idx="45">
                  <c:v>3.8671158288062628</c:v>
                </c:pt>
                <c:pt idx="46">
                  <c:v>4.2183440464783271</c:v>
                </c:pt>
                <c:pt idx="47">
                  <c:v>4.0421941993867776</c:v>
                </c:pt>
                <c:pt idx="48">
                  <c:v>4.1586065025174239</c:v>
                </c:pt>
                <c:pt idx="49">
                  <c:v>3.6946725822341495</c:v>
                </c:pt>
                <c:pt idx="50">
                  <c:v>4.0806813334735645</c:v>
                </c:pt>
                <c:pt idx="51">
                  <c:v>3.5590511516873611</c:v>
                </c:pt>
                <c:pt idx="52">
                  <c:v>3.6580902197436185</c:v>
                </c:pt>
                <c:pt idx="53">
                  <c:v>3.9291762925981222</c:v>
                </c:pt>
                <c:pt idx="54">
                  <c:v>3.6565956948549578</c:v>
                </c:pt>
                <c:pt idx="55">
                  <c:v>4.0267330824338128</c:v>
                </c:pt>
                <c:pt idx="56">
                  <c:v>4.0025872241625517</c:v>
                </c:pt>
                <c:pt idx="57">
                  <c:v>3.7080823733295527</c:v>
                </c:pt>
                <c:pt idx="58">
                  <c:v>4.2047119765389294</c:v>
                </c:pt>
                <c:pt idx="59">
                  <c:v>4.0121034063616197</c:v>
                </c:pt>
                <c:pt idx="60">
                  <c:v>4.0872069961034407</c:v>
                </c:pt>
                <c:pt idx="61">
                  <c:v>3.8891335627504353</c:v>
                </c:pt>
                <c:pt idx="62">
                  <c:v>4.1769042010674582</c:v>
                </c:pt>
                <c:pt idx="63">
                  <c:v>3.851038125145422</c:v>
                </c:pt>
                <c:pt idx="64">
                  <c:v>4.1635149378778538</c:v>
                </c:pt>
                <c:pt idx="65">
                  <c:v>3.9603362937843647</c:v>
                </c:pt>
                <c:pt idx="66">
                  <c:v>3.9655913744659608</c:v>
                </c:pt>
                <c:pt idx="67">
                  <c:v>3.6126100724878878</c:v>
                </c:pt>
                <c:pt idx="68">
                  <c:v>4.1043100871326166</c:v>
                </c:pt>
                <c:pt idx="69">
                  <c:v>3.7417164034875503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BF-4376-8270-2D0B7EA02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771848"/>
        <c:axId val="671772176"/>
      </c:scatterChart>
      <c:valAx>
        <c:axId val="671771848"/>
        <c:scaling>
          <c:orientation val="minMax"/>
          <c:min val="-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0">
                    <a:solidFill>
                      <a:sysClr val="windowText" lastClr="000000"/>
                    </a:solidFill>
                  </a:rPr>
                  <a:t>Extent</a:t>
                </a:r>
                <a:r>
                  <a:rPr lang="en-US" sz="1400" b="0" baseline="0">
                    <a:solidFill>
                      <a:sysClr val="windowText" lastClr="000000"/>
                    </a:solidFill>
                  </a:rPr>
                  <a:t> to Which Public Health Guidelines Were Followed</a:t>
                </a:r>
                <a:endParaRPr lang="en-US" sz="1400" b="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772176"/>
        <c:crosses val="autoZero"/>
        <c:crossBetween val="midCat"/>
      </c:valAx>
      <c:valAx>
        <c:axId val="671772176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0">
                    <a:solidFill>
                      <a:sysClr val="windowText" lastClr="000000"/>
                    </a:solidFill>
                  </a:rPr>
                  <a:t>Severity of Infection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771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6</xdr:row>
      <xdr:rowOff>9525</xdr:rowOff>
    </xdr:from>
    <xdr:to>
      <xdr:col>10</xdr:col>
      <xdr:colOff>333376</xdr:colOff>
      <xdr:row>27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224FD5-C5A6-8028-A57D-4EDEDD9B03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7CA7A-438A-4BBB-B247-290CAED566FF}">
  <dimension ref="A1:U101"/>
  <sheetViews>
    <sheetView tabSelected="1" workbookViewId="0">
      <selection activeCell="G2" sqref="G2"/>
    </sheetView>
  </sheetViews>
  <sheetFormatPr defaultRowHeight="14.4" x14ac:dyDescent="0.3"/>
  <cols>
    <col min="2" max="3" width="12.6640625" bestFit="1" customWidth="1"/>
    <col min="6" max="6" width="11.33203125" customWidth="1"/>
    <col min="13" max="13" width="31" bestFit="1" customWidth="1"/>
    <col min="14" max="14" width="12.6640625" bestFit="1" customWidth="1"/>
    <col min="15" max="15" width="14.5546875" bestFit="1" customWidth="1"/>
    <col min="16" max="16" width="31" bestFit="1" customWidth="1"/>
    <col min="17" max="17" width="12" bestFit="1" customWidth="1"/>
    <col min="18" max="18" width="13.44140625" bestFit="1" customWidth="1"/>
    <col min="19" max="21" width="12.6640625" bestFit="1" customWidth="1"/>
  </cols>
  <sheetData>
    <row r="1" spans="1:21" x14ac:dyDescent="0.3">
      <c r="A1" t="s">
        <v>0</v>
      </c>
      <c r="B1" t="s">
        <v>2</v>
      </c>
      <c r="C1" t="s">
        <v>1</v>
      </c>
      <c r="D1" t="s">
        <v>6</v>
      </c>
      <c r="E1" t="s">
        <v>4</v>
      </c>
      <c r="F1" t="s">
        <v>5</v>
      </c>
      <c r="G1" t="s">
        <v>3</v>
      </c>
      <c r="I1" t="s">
        <v>3</v>
      </c>
      <c r="J1" t="s">
        <v>6</v>
      </c>
      <c r="K1" t="s">
        <v>0</v>
      </c>
    </row>
    <row r="2" spans="1:21" x14ac:dyDescent="0.3">
      <c r="A2">
        <v>1</v>
      </c>
      <c r="B2">
        <f ca="1">NORMINV(RAND(),0,0.3)</f>
        <v>0.18610818306532373</v>
      </c>
      <c r="C2">
        <v>-7.5498688151949739E-2</v>
      </c>
      <c r="D2">
        <f>0.3+0.4*A2+C2</f>
        <v>0.62450131184805024</v>
      </c>
      <c r="E2">
        <f ca="1">NORMINV(RAND(), 0, 0.2)</f>
        <v>-0.25889815849091663</v>
      </c>
      <c r="F2">
        <v>6.5400397596663967E-2</v>
      </c>
      <c r="G2">
        <f>4-0.3*D2+1.5*A2+F2</f>
        <v>5.3780500040422492</v>
      </c>
      <c r="I2">
        <v>5.3780500040422492</v>
      </c>
      <c r="J2">
        <v>0.62450131184805024</v>
      </c>
      <c r="K2">
        <v>1</v>
      </c>
      <c r="M2" t="s">
        <v>31</v>
      </c>
      <c r="N2">
        <f>0.3+0.4*0.3</f>
        <v>0.42</v>
      </c>
      <c r="P2" t="s">
        <v>37</v>
      </c>
      <c r="Q2" s="1">
        <f>AVERAGE(D2:D101)</f>
        <v>0.39728176776828034</v>
      </c>
    </row>
    <row r="3" spans="1:21" x14ac:dyDescent="0.3">
      <c r="A3">
        <f>A2</f>
        <v>1</v>
      </c>
      <c r="B3">
        <f t="shared" ref="B3:B66" ca="1" si="0">NORMINV(RAND(),0,0.3)</f>
        <v>0.24417639247867551</v>
      </c>
      <c r="C3">
        <v>2.7331263413006755E-2</v>
      </c>
      <c r="D3">
        <f t="shared" ref="D3:D66" si="1">0.3+0.4*A3+C3</f>
        <v>0.72733126341300669</v>
      </c>
      <c r="E3">
        <f t="shared" ref="E3:E66" ca="1" si="2">NORMINV(RAND(), 0, 0.2)</f>
        <v>5.4929966151266565E-2</v>
      </c>
      <c r="F3">
        <v>0.20211840251971214</v>
      </c>
      <c r="G3">
        <f t="shared" ref="G3:G66" si="3">4-0.3*D3+1.5*A3+F3</f>
        <v>5.48391902349581</v>
      </c>
      <c r="I3">
        <v>5.48391902349581</v>
      </c>
      <c r="J3">
        <v>0.72733126341300669</v>
      </c>
      <c r="K3">
        <f>K2</f>
        <v>1</v>
      </c>
      <c r="M3" t="s">
        <v>32</v>
      </c>
      <c r="N3" s="1">
        <f>(0.4^2)*0.21+0.3^2</f>
        <v>0.1236</v>
      </c>
      <c r="P3" t="s">
        <v>38</v>
      </c>
      <c r="Q3" s="1">
        <f>_xlfn.VAR.P(D2:D101)</f>
        <v>0.12247551258882657</v>
      </c>
    </row>
    <row r="4" spans="1:21" x14ac:dyDescent="0.3">
      <c r="A4">
        <f t="shared" ref="A4:A31" si="4">A3</f>
        <v>1</v>
      </c>
      <c r="B4">
        <f t="shared" ca="1" si="0"/>
        <v>0.72061230901700846</v>
      </c>
      <c r="C4">
        <v>0.68145401295735997</v>
      </c>
      <c r="D4">
        <f t="shared" si="1"/>
        <v>1.3814540129573598</v>
      </c>
      <c r="E4">
        <f t="shared" ca="1" si="2"/>
        <v>-0.12123073645734231</v>
      </c>
      <c r="F4">
        <v>0.10093877667214889</v>
      </c>
      <c r="G4">
        <f t="shared" si="3"/>
        <v>5.1865025727849412</v>
      </c>
      <c r="I4">
        <v>5.1865025727849412</v>
      </c>
      <c r="J4">
        <v>1.3814540129573598</v>
      </c>
      <c r="K4">
        <f t="shared" ref="K4:K31" si="5">K3</f>
        <v>1</v>
      </c>
      <c r="M4" t="s">
        <v>33</v>
      </c>
      <c r="N4" s="1">
        <f>0.4*0.21</f>
        <v>8.4000000000000005E-2</v>
      </c>
      <c r="P4" t="s">
        <v>39</v>
      </c>
      <c r="Q4" s="1">
        <f>_xlfn.COVARIANCE.P(A2:A101, D2:D101)</f>
        <v>0.10039660900725009</v>
      </c>
    </row>
    <row r="5" spans="1:21" x14ac:dyDescent="0.3">
      <c r="A5">
        <f t="shared" si="4"/>
        <v>1</v>
      </c>
      <c r="B5">
        <f t="shared" ca="1" si="0"/>
        <v>-0.10825329204684588</v>
      </c>
      <c r="C5">
        <v>0.53170238157497307</v>
      </c>
      <c r="D5">
        <f t="shared" si="1"/>
        <v>1.231702381574973</v>
      </c>
      <c r="E5">
        <f t="shared" ca="1" si="2"/>
        <v>0.21624144415717095</v>
      </c>
      <c r="F5">
        <v>-0.26861077332420152</v>
      </c>
      <c r="G5">
        <f t="shared" si="3"/>
        <v>4.8618785122033064</v>
      </c>
      <c r="I5">
        <v>4.8618785122033064</v>
      </c>
      <c r="J5">
        <v>1.231702381574973</v>
      </c>
      <c r="K5">
        <f t="shared" si="5"/>
        <v>1</v>
      </c>
      <c r="M5" t="s">
        <v>41</v>
      </c>
      <c r="N5" s="1">
        <v>0.4</v>
      </c>
      <c r="P5" t="s">
        <v>42</v>
      </c>
      <c r="Q5" s="1">
        <f>Q4/_xlfn.VAR.P(A2:A101)</f>
        <v>0.47807909051071473</v>
      </c>
    </row>
    <row r="6" spans="1:21" x14ac:dyDescent="0.3">
      <c r="A6">
        <f t="shared" si="4"/>
        <v>1</v>
      </c>
      <c r="B6">
        <f t="shared" ca="1" si="0"/>
        <v>9.2277110463093545E-2</v>
      </c>
      <c r="C6">
        <v>-8.5134281816687515E-2</v>
      </c>
      <c r="D6">
        <f t="shared" si="1"/>
        <v>0.61486571818331248</v>
      </c>
      <c r="E6">
        <f t="shared" ca="1" si="2"/>
        <v>6.7662431591895902E-2</v>
      </c>
      <c r="F6">
        <v>-0.1860656655938924</v>
      </c>
      <c r="G6">
        <f t="shared" si="3"/>
        <v>5.1294746189511145</v>
      </c>
      <c r="I6">
        <v>5.1294746189511145</v>
      </c>
      <c r="J6">
        <v>0.61486571818331248</v>
      </c>
      <c r="K6">
        <f t="shared" si="5"/>
        <v>1</v>
      </c>
    </row>
    <row r="7" spans="1:21" x14ac:dyDescent="0.3">
      <c r="A7">
        <f t="shared" si="4"/>
        <v>1</v>
      </c>
      <c r="B7">
        <f t="shared" ca="1" si="0"/>
        <v>6.1916224280880644E-2</v>
      </c>
      <c r="C7">
        <v>0.15190889742581073</v>
      </c>
      <c r="D7">
        <f t="shared" si="1"/>
        <v>0.85190889742581066</v>
      </c>
      <c r="E7">
        <f t="shared" ca="1" si="2"/>
        <v>-6.7125561458822633E-2</v>
      </c>
      <c r="F7">
        <v>-1.4737719162005385E-2</v>
      </c>
      <c r="G7">
        <f t="shared" si="3"/>
        <v>5.2296896116102509</v>
      </c>
      <c r="I7">
        <v>5.2296896116102509</v>
      </c>
      <c r="J7">
        <v>0.85190889742581066</v>
      </c>
      <c r="K7">
        <f t="shared" si="5"/>
        <v>1</v>
      </c>
      <c r="M7" s="10" t="s">
        <v>36</v>
      </c>
      <c r="N7" s="11">
        <f>1.5*0.084/0.12</f>
        <v>1.05</v>
      </c>
      <c r="O7" s="10"/>
      <c r="P7" s="10" t="s">
        <v>40</v>
      </c>
      <c r="Q7" s="11">
        <f>N29-N52</f>
        <v>1.2058088431228531</v>
      </c>
    </row>
    <row r="8" spans="1:21" x14ac:dyDescent="0.3">
      <c r="A8">
        <f t="shared" si="4"/>
        <v>1</v>
      </c>
      <c r="B8">
        <f t="shared" ca="1" si="0"/>
        <v>-0.24777497428564721</v>
      </c>
      <c r="C8">
        <v>-0.15815794118056875</v>
      </c>
      <c r="D8">
        <f t="shared" si="1"/>
        <v>0.54184205881943126</v>
      </c>
      <c r="E8">
        <f t="shared" ca="1" si="2"/>
        <v>-1.4706034065608997E-2</v>
      </c>
      <c r="F8">
        <v>-0.20977725981570217</v>
      </c>
      <c r="G8">
        <f t="shared" si="3"/>
        <v>5.1276701225384684</v>
      </c>
      <c r="I8">
        <v>5.1276701225384684</v>
      </c>
      <c r="J8">
        <v>0.54184205881943126</v>
      </c>
      <c r="K8">
        <f t="shared" si="5"/>
        <v>1</v>
      </c>
    </row>
    <row r="9" spans="1:21" x14ac:dyDescent="0.3">
      <c r="A9">
        <f t="shared" si="4"/>
        <v>1</v>
      </c>
      <c r="B9">
        <f t="shared" ca="1" si="0"/>
        <v>-5.8512364655230013E-2</v>
      </c>
      <c r="C9">
        <v>-0.29920651746455285</v>
      </c>
      <c r="D9">
        <f t="shared" si="1"/>
        <v>0.40079348253544711</v>
      </c>
      <c r="E9">
        <f t="shared" ca="1" si="2"/>
        <v>2.1326931043067585E-2</v>
      </c>
      <c r="F9">
        <v>-0.24445296048673648</v>
      </c>
      <c r="G9">
        <f t="shared" si="3"/>
        <v>5.1353089947526298</v>
      </c>
      <c r="I9">
        <v>5.1353089947526298</v>
      </c>
      <c r="J9">
        <v>0.40079348253544711</v>
      </c>
      <c r="K9">
        <f t="shared" si="5"/>
        <v>1</v>
      </c>
    </row>
    <row r="10" spans="1:21" x14ac:dyDescent="0.3">
      <c r="A10">
        <f t="shared" si="4"/>
        <v>1</v>
      </c>
      <c r="B10">
        <f t="shared" ca="1" si="0"/>
        <v>0.21170566545645136</v>
      </c>
      <c r="C10">
        <v>0.53999641974538826</v>
      </c>
      <c r="D10">
        <f t="shared" si="1"/>
        <v>1.2399964197453883</v>
      </c>
      <c r="E10">
        <f t="shared" ca="1" si="2"/>
        <v>-0.15467974415938973</v>
      </c>
      <c r="F10">
        <v>-1.5911027342678627E-4</v>
      </c>
      <c r="G10">
        <f t="shared" si="3"/>
        <v>5.1278419638029566</v>
      </c>
      <c r="I10">
        <v>5.1278419638029566</v>
      </c>
      <c r="J10">
        <v>1.2399964197453883</v>
      </c>
      <c r="K10">
        <f t="shared" si="5"/>
        <v>1</v>
      </c>
    </row>
    <row r="11" spans="1:21" ht="18" x14ac:dyDescent="0.35">
      <c r="A11">
        <f t="shared" si="4"/>
        <v>1</v>
      </c>
      <c r="B11">
        <f t="shared" ca="1" si="0"/>
        <v>0.32555517533040362</v>
      </c>
      <c r="C11">
        <v>1.7992237161721034E-2</v>
      </c>
      <c r="D11">
        <f t="shared" si="1"/>
        <v>0.717992237161721</v>
      </c>
      <c r="E11">
        <f t="shared" ca="1" si="2"/>
        <v>4.6889359435742226E-2</v>
      </c>
      <c r="F11">
        <v>-5.5072312200189988E-2</v>
      </c>
      <c r="G11">
        <f t="shared" si="3"/>
        <v>5.2295300166512941</v>
      </c>
      <c r="I11">
        <v>5.2295300166512941</v>
      </c>
      <c r="J11">
        <v>0.717992237161721</v>
      </c>
      <c r="K11">
        <f t="shared" si="5"/>
        <v>1</v>
      </c>
      <c r="M11" s="107" t="s">
        <v>34</v>
      </c>
      <c r="N11" s="107"/>
      <c r="O11" s="107"/>
      <c r="P11" s="107"/>
      <c r="Q11" s="107"/>
      <c r="R11" s="107"/>
      <c r="S11" s="107"/>
      <c r="T11" s="107"/>
      <c r="U11" s="107"/>
    </row>
    <row r="12" spans="1:21" x14ac:dyDescent="0.3">
      <c r="A12">
        <f t="shared" si="4"/>
        <v>1</v>
      </c>
      <c r="B12">
        <f t="shared" ca="1" si="0"/>
        <v>-0.233393912152837</v>
      </c>
      <c r="C12">
        <v>-1.7584745017185714E-2</v>
      </c>
      <c r="D12">
        <f t="shared" si="1"/>
        <v>0.68241525498281419</v>
      </c>
      <c r="E12">
        <f t="shared" ca="1" si="2"/>
        <v>0.10158764509416646</v>
      </c>
      <c r="F12">
        <v>-0.29433089733590678</v>
      </c>
      <c r="G12">
        <f t="shared" si="3"/>
        <v>5.0009445261692491</v>
      </c>
      <c r="I12">
        <v>5.0009445261692491</v>
      </c>
      <c r="J12">
        <v>0.68241525498281419</v>
      </c>
      <c r="K12">
        <f t="shared" si="5"/>
        <v>1</v>
      </c>
      <c r="M12" s="6" t="s">
        <v>7</v>
      </c>
      <c r="N12" s="6"/>
      <c r="O12" s="6"/>
      <c r="P12" s="6"/>
      <c r="Q12" s="6"/>
      <c r="R12" s="6"/>
      <c r="S12" s="6"/>
      <c r="T12" s="6"/>
      <c r="U12" s="6"/>
    </row>
    <row r="13" spans="1:21" ht="15" thickBot="1" x14ac:dyDescent="0.35">
      <c r="A13">
        <f t="shared" si="4"/>
        <v>1</v>
      </c>
      <c r="B13">
        <f t="shared" ca="1" si="0"/>
        <v>-0.1061674008689075</v>
      </c>
      <c r="C13">
        <v>-0.11046336369061145</v>
      </c>
      <c r="D13">
        <f t="shared" si="1"/>
        <v>0.58953663630938846</v>
      </c>
      <c r="E13">
        <f t="shared" ca="1" si="2"/>
        <v>0.16696029760945205</v>
      </c>
      <c r="F13">
        <v>0.18403722762318511</v>
      </c>
      <c r="G13">
        <f t="shared" si="3"/>
        <v>5.5071762367303689</v>
      </c>
      <c r="I13">
        <v>5.5071762367303689</v>
      </c>
      <c r="J13">
        <v>0.58953663630938846</v>
      </c>
      <c r="K13">
        <f t="shared" si="5"/>
        <v>1</v>
      </c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3">
      <c r="A14">
        <f t="shared" si="4"/>
        <v>1</v>
      </c>
      <c r="B14">
        <f t="shared" ca="1" si="0"/>
        <v>0.55944506920738801</v>
      </c>
      <c r="C14">
        <v>-0.14109843210397241</v>
      </c>
      <c r="D14">
        <f t="shared" si="1"/>
        <v>0.55890156789602752</v>
      </c>
      <c r="E14">
        <f t="shared" ca="1" si="2"/>
        <v>-0.30159667200273643</v>
      </c>
      <c r="F14">
        <v>-4.9694000273839245E-2</v>
      </c>
      <c r="G14">
        <f t="shared" si="3"/>
        <v>5.2826355293573526</v>
      </c>
      <c r="I14">
        <v>5.2826355293573526</v>
      </c>
      <c r="J14">
        <v>0.55890156789602752</v>
      </c>
      <c r="K14">
        <f t="shared" si="5"/>
        <v>1</v>
      </c>
      <c r="M14" s="7" t="s">
        <v>8</v>
      </c>
      <c r="N14" s="7"/>
      <c r="O14" s="6"/>
      <c r="P14" s="6"/>
      <c r="Q14" s="6"/>
      <c r="R14" s="6"/>
      <c r="S14" s="6"/>
      <c r="T14" s="6"/>
      <c r="U14" s="6"/>
    </row>
    <row r="15" spans="1:21" x14ac:dyDescent="0.3">
      <c r="A15">
        <f t="shared" si="4"/>
        <v>1</v>
      </c>
      <c r="B15">
        <f t="shared" ca="1" si="0"/>
        <v>-0.48252398612866443</v>
      </c>
      <c r="C15">
        <v>0.18073038192501009</v>
      </c>
      <c r="D15">
        <f t="shared" si="1"/>
        <v>0.88073038192501008</v>
      </c>
      <c r="E15">
        <f t="shared" ca="1" si="2"/>
        <v>5.6241126638443143E-3</v>
      </c>
      <c r="F15">
        <v>2.8027015218685447E-2</v>
      </c>
      <c r="G15">
        <f t="shared" si="3"/>
        <v>5.2638079006411829</v>
      </c>
      <c r="I15">
        <v>5.2638079006411829</v>
      </c>
      <c r="J15">
        <v>0.88073038192501008</v>
      </c>
      <c r="K15">
        <f t="shared" si="5"/>
        <v>1</v>
      </c>
      <c r="M15" s="6" t="s">
        <v>9</v>
      </c>
      <c r="N15" s="6">
        <v>0.49513052136865604</v>
      </c>
      <c r="O15" s="6"/>
      <c r="P15" s="6"/>
      <c r="Q15" s="6"/>
      <c r="R15" s="6"/>
      <c r="S15" s="6"/>
      <c r="T15" s="6"/>
      <c r="U15" s="6"/>
    </row>
    <row r="16" spans="1:21" x14ac:dyDescent="0.3">
      <c r="A16">
        <f t="shared" si="4"/>
        <v>1</v>
      </c>
      <c r="B16">
        <f t="shared" ca="1" si="0"/>
        <v>0.47117557033815233</v>
      </c>
      <c r="C16">
        <v>-4.5778865483697341E-2</v>
      </c>
      <c r="D16">
        <f t="shared" si="1"/>
        <v>0.65422113451630259</v>
      </c>
      <c r="E16">
        <f t="shared" ca="1" si="2"/>
        <v>-0.19262250511749002</v>
      </c>
      <c r="F16">
        <v>0.10164405675159226</v>
      </c>
      <c r="G16">
        <f t="shared" si="3"/>
        <v>5.4053777163967016</v>
      </c>
      <c r="I16">
        <v>5.4053777163967016</v>
      </c>
      <c r="J16">
        <v>0.65422113451630259</v>
      </c>
      <c r="K16">
        <f t="shared" si="5"/>
        <v>1</v>
      </c>
      <c r="M16" s="6" t="s">
        <v>10</v>
      </c>
      <c r="N16" s="6">
        <v>0.24515423319079716</v>
      </c>
      <c r="O16" s="6"/>
      <c r="P16" s="6"/>
      <c r="Q16" s="6"/>
      <c r="R16" s="6"/>
      <c r="S16" s="6"/>
      <c r="T16" s="6"/>
      <c r="U16" s="6"/>
    </row>
    <row r="17" spans="1:21" x14ac:dyDescent="0.3">
      <c r="A17">
        <f t="shared" si="4"/>
        <v>1</v>
      </c>
      <c r="B17">
        <f t="shared" ca="1" si="0"/>
        <v>-3.9124817837133473E-2</v>
      </c>
      <c r="C17">
        <v>9.7229419043570145E-2</v>
      </c>
      <c r="D17">
        <f t="shared" si="1"/>
        <v>0.79722941904357014</v>
      </c>
      <c r="E17">
        <f t="shared" ca="1" si="2"/>
        <v>0.26198589319835758</v>
      </c>
      <c r="F17">
        <v>7.5810956752129954E-2</v>
      </c>
      <c r="G17">
        <f t="shared" si="3"/>
        <v>5.336642131039059</v>
      </c>
      <c r="I17">
        <v>5.336642131039059</v>
      </c>
      <c r="J17">
        <v>0.79722941904357014</v>
      </c>
      <c r="K17">
        <f t="shared" si="5"/>
        <v>1</v>
      </c>
      <c r="M17" s="6" t="s">
        <v>11</v>
      </c>
      <c r="N17" s="6">
        <v>0.23745172536621348</v>
      </c>
      <c r="O17" s="6"/>
      <c r="P17" s="6"/>
      <c r="Q17" s="6"/>
      <c r="R17" s="6"/>
      <c r="S17" s="6"/>
      <c r="T17" s="6"/>
      <c r="U17" s="6"/>
    </row>
    <row r="18" spans="1:21" x14ac:dyDescent="0.3">
      <c r="A18">
        <f t="shared" si="4"/>
        <v>1</v>
      </c>
      <c r="B18">
        <f t="shared" ca="1" si="0"/>
        <v>-0.11028359688597424</v>
      </c>
      <c r="C18">
        <v>0.364829595007648</v>
      </c>
      <c r="D18">
        <f t="shared" si="1"/>
        <v>1.0648295950076481</v>
      </c>
      <c r="E18">
        <f t="shared" ca="1" si="2"/>
        <v>-0.2283841400964208</v>
      </c>
      <c r="F18">
        <v>8.6142342256221985E-2</v>
      </c>
      <c r="G18">
        <f t="shared" si="3"/>
        <v>5.2666934637539278</v>
      </c>
      <c r="I18">
        <v>5.2666934637539278</v>
      </c>
      <c r="J18">
        <v>1.0648295950076481</v>
      </c>
      <c r="K18">
        <f t="shared" si="5"/>
        <v>1</v>
      </c>
      <c r="M18" s="6" t="s">
        <v>12</v>
      </c>
      <c r="N18" s="6">
        <v>0.56432804616844434</v>
      </c>
      <c r="O18" s="6"/>
      <c r="P18" s="6"/>
      <c r="Q18" s="6"/>
      <c r="R18" s="6"/>
      <c r="S18" s="6"/>
      <c r="T18" s="6"/>
      <c r="U18" s="6"/>
    </row>
    <row r="19" spans="1:21" ht="15" thickBot="1" x14ac:dyDescent="0.35">
      <c r="A19">
        <f t="shared" si="4"/>
        <v>1</v>
      </c>
      <c r="B19">
        <f t="shared" ca="1" si="0"/>
        <v>0.4187931251022069</v>
      </c>
      <c r="C19">
        <v>-9.8090544440433705E-2</v>
      </c>
      <c r="D19">
        <f t="shared" si="1"/>
        <v>0.60190945555956621</v>
      </c>
      <c r="E19">
        <f t="shared" ca="1" si="2"/>
        <v>0.14753887055175133</v>
      </c>
      <c r="F19">
        <v>2.0398929297714814E-2</v>
      </c>
      <c r="G19">
        <f t="shared" si="3"/>
        <v>5.3398260926298446</v>
      </c>
      <c r="I19">
        <v>5.3398260926298446</v>
      </c>
      <c r="J19">
        <v>0.60190945555956621</v>
      </c>
      <c r="K19">
        <f t="shared" si="5"/>
        <v>1</v>
      </c>
      <c r="M19" s="8" t="s">
        <v>13</v>
      </c>
      <c r="N19" s="8">
        <v>100</v>
      </c>
      <c r="O19" s="6"/>
      <c r="P19" s="6"/>
      <c r="Q19" s="6"/>
      <c r="R19" s="6"/>
      <c r="S19" s="6"/>
      <c r="T19" s="6"/>
      <c r="U19" s="6"/>
    </row>
    <row r="20" spans="1:21" x14ac:dyDescent="0.3">
      <c r="A20">
        <f t="shared" si="4"/>
        <v>1</v>
      </c>
      <c r="B20">
        <f t="shared" ca="1" si="0"/>
        <v>5.5850569959657627E-3</v>
      </c>
      <c r="C20">
        <v>5.8515355933871832E-2</v>
      </c>
      <c r="D20">
        <f t="shared" si="1"/>
        <v>0.75851535593387176</v>
      </c>
      <c r="E20">
        <f t="shared" ca="1" si="2"/>
        <v>0.29997992405976714</v>
      </c>
      <c r="F20">
        <v>-6.6869782636466511E-3</v>
      </c>
      <c r="G20">
        <f t="shared" si="3"/>
        <v>5.265758414956192</v>
      </c>
      <c r="I20">
        <v>5.265758414956192</v>
      </c>
      <c r="J20">
        <v>0.75851535593387176</v>
      </c>
      <c r="K20">
        <f t="shared" si="5"/>
        <v>1</v>
      </c>
      <c r="M20" s="6"/>
      <c r="N20" s="6"/>
      <c r="O20" s="6"/>
      <c r="P20" s="6"/>
      <c r="Q20" s="6"/>
      <c r="R20" s="6"/>
      <c r="S20" s="6"/>
      <c r="T20" s="6"/>
      <c r="U20" s="6"/>
    </row>
    <row r="21" spans="1:21" ht="15" thickBot="1" x14ac:dyDescent="0.35">
      <c r="A21">
        <f t="shared" si="4"/>
        <v>1</v>
      </c>
      <c r="B21">
        <f t="shared" ca="1" si="0"/>
        <v>-0.14386547434362029</v>
      </c>
      <c r="C21">
        <v>-0.27128777271324594</v>
      </c>
      <c r="D21">
        <f t="shared" si="1"/>
        <v>0.42871222728675401</v>
      </c>
      <c r="E21">
        <f t="shared" ca="1" si="2"/>
        <v>-5.646413371365714E-2</v>
      </c>
      <c r="F21">
        <v>1.6715642814884822E-2</v>
      </c>
      <c r="G21">
        <f t="shared" si="3"/>
        <v>5.3881019746288583</v>
      </c>
      <c r="I21">
        <v>5.3881019746288583</v>
      </c>
      <c r="J21">
        <v>0.42871222728675401</v>
      </c>
      <c r="K21">
        <f t="shared" si="5"/>
        <v>1</v>
      </c>
      <c r="M21" s="6" t="s">
        <v>14</v>
      </c>
      <c r="N21" s="6"/>
      <c r="O21" s="6"/>
      <c r="P21" s="6"/>
      <c r="Q21" s="6"/>
      <c r="R21" s="6"/>
      <c r="S21" s="6"/>
      <c r="T21" s="6"/>
      <c r="U21" s="6"/>
    </row>
    <row r="22" spans="1:21" x14ac:dyDescent="0.3">
      <c r="A22">
        <f t="shared" si="4"/>
        <v>1</v>
      </c>
      <c r="B22">
        <f t="shared" ca="1" si="0"/>
        <v>-0.10763441915742415</v>
      </c>
      <c r="C22">
        <v>6.3309963860340435E-2</v>
      </c>
      <c r="D22">
        <f t="shared" si="1"/>
        <v>0.76330996386034045</v>
      </c>
      <c r="E22">
        <f t="shared" ca="1" si="2"/>
        <v>8.9600428320342401E-2</v>
      </c>
      <c r="F22">
        <v>-4.0651738782992802E-2</v>
      </c>
      <c r="G22">
        <f t="shared" si="3"/>
        <v>5.2303552720589055</v>
      </c>
      <c r="I22">
        <v>5.2303552720589055</v>
      </c>
      <c r="J22">
        <v>0.76330996386034045</v>
      </c>
      <c r="K22">
        <f t="shared" si="5"/>
        <v>1</v>
      </c>
      <c r="M22" s="9"/>
      <c r="N22" s="9" t="s">
        <v>19</v>
      </c>
      <c r="O22" s="9" t="s">
        <v>20</v>
      </c>
      <c r="P22" s="9" t="s">
        <v>21</v>
      </c>
      <c r="Q22" s="9" t="s">
        <v>22</v>
      </c>
      <c r="R22" s="9" t="s">
        <v>23</v>
      </c>
      <c r="S22" s="6"/>
      <c r="T22" s="6"/>
      <c r="U22" s="6"/>
    </row>
    <row r="23" spans="1:21" x14ac:dyDescent="0.3">
      <c r="A23">
        <f t="shared" si="4"/>
        <v>1</v>
      </c>
      <c r="B23">
        <f t="shared" ca="1" si="0"/>
        <v>0.19891042681645238</v>
      </c>
      <c r="C23">
        <v>-0.13833814821520607</v>
      </c>
      <c r="D23">
        <f t="shared" si="1"/>
        <v>0.56166185178479389</v>
      </c>
      <c r="E23">
        <f t="shared" ca="1" si="2"/>
        <v>-0.24349451361413191</v>
      </c>
      <c r="F23">
        <v>9.0775864345527923E-2</v>
      </c>
      <c r="G23">
        <f t="shared" si="3"/>
        <v>5.4222773088100906</v>
      </c>
      <c r="I23">
        <v>5.4222773088100906</v>
      </c>
      <c r="J23">
        <v>0.56166185178479389</v>
      </c>
      <c r="K23">
        <f t="shared" si="5"/>
        <v>1</v>
      </c>
      <c r="M23" s="6" t="s">
        <v>15</v>
      </c>
      <c r="N23" s="6">
        <v>1</v>
      </c>
      <c r="O23" s="6">
        <v>10.136091391550668</v>
      </c>
      <c r="P23" s="6">
        <v>10.136091391550668</v>
      </c>
      <c r="Q23" s="6">
        <v>31.827846043641898</v>
      </c>
      <c r="R23" s="6">
        <v>1.633290038985312E-7</v>
      </c>
      <c r="S23" s="6"/>
      <c r="T23" s="6"/>
      <c r="U23" s="6"/>
    </row>
    <row r="24" spans="1:21" x14ac:dyDescent="0.3">
      <c r="A24">
        <f t="shared" si="4"/>
        <v>1</v>
      </c>
      <c r="B24">
        <f t="shared" ca="1" si="0"/>
        <v>0.15267274030903169</v>
      </c>
      <c r="C24">
        <v>1.2319004357349183E-2</v>
      </c>
      <c r="D24">
        <f t="shared" si="1"/>
        <v>0.71231900435734918</v>
      </c>
      <c r="E24">
        <f t="shared" ca="1" si="2"/>
        <v>9.2033835997650193E-2</v>
      </c>
      <c r="F24">
        <v>-0.50117618371527717</v>
      </c>
      <c r="G24">
        <f t="shared" si="3"/>
        <v>4.7851281149775184</v>
      </c>
      <c r="I24">
        <v>4.7851281149775184</v>
      </c>
      <c r="J24">
        <v>0.71231900435734918</v>
      </c>
      <c r="K24">
        <f t="shared" si="5"/>
        <v>1</v>
      </c>
      <c r="M24" s="6" t="s">
        <v>16</v>
      </c>
      <c r="N24" s="6">
        <v>98</v>
      </c>
      <c r="O24" s="6">
        <v>31.2096820818448</v>
      </c>
      <c r="P24" s="6">
        <v>0.31846614369229387</v>
      </c>
      <c r="Q24" s="6"/>
      <c r="R24" s="6"/>
      <c r="S24" s="6"/>
      <c r="T24" s="6"/>
      <c r="U24" s="6"/>
    </row>
    <row r="25" spans="1:21" ht="15" thickBot="1" x14ac:dyDescent="0.35">
      <c r="A25">
        <f t="shared" si="4"/>
        <v>1</v>
      </c>
      <c r="B25">
        <f t="shared" ca="1" si="0"/>
        <v>9.0970562212359506E-3</v>
      </c>
      <c r="C25">
        <v>-0.65722299549395946</v>
      </c>
      <c r="D25">
        <f t="shared" si="1"/>
        <v>4.2777004506040495E-2</v>
      </c>
      <c r="E25">
        <f t="shared" ca="1" si="2"/>
        <v>0.21181012774439287</v>
      </c>
      <c r="F25">
        <v>0.15017597398844315</v>
      </c>
      <c r="G25">
        <f t="shared" si="3"/>
        <v>5.6373428726366308</v>
      </c>
      <c r="I25">
        <v>5.6373428726366308</v>
      </c>
      <c r="J25">
        <v>4.2777004506040495E-2</v>
      </c>
      <c r="K25">
        <f t="shared" si="5"/>
        <v>1</v>
      </c>
      <c r="M25" s="8" t="s">
        <v>17</v>
      </c>
      <c r="N25" s="8">
        <v>99</v>
      </c>
      <c r="O25" s="8">
        <v>41.345773473395468</v>
      </c>
      <c r="P25" s="8"/>
      <c r="Q25" s="8"/>
      <c r="R25" s="8"/>
      <c r="S25" s="6"/>
      <c r="T25" s="6"/>
      <c r="U25" s="6"/>
    </row>
    <row r="26" spans="1:21" ht="15" thickBot="1" x14ac:dyDescent="0.35">
      <c r="A26">
        <f t="shared" si="4"/>
        <v>1</v>
      </c>
      <c r="B26">
        <f t="shared" ca="1" si="0"/>
        <v>4.9257450933015708E-2</v>
      </c>
      <c r="C26">
        <v>-0.23667561341433593</v>
      </c>
      <c r="D26">
        <f t="shared" si="1"/>
        <v>0.46332438658566399</v>
      </c>
      <c r="E26">
        <f t="shared" ca="1" si="2"/>
        <v>-0.10445852150532393</v>
      </c>
      <c r="F26">
        <v>-6.8906888564530769E-2</v>
      </c>
      <c r="G26">
        <f t="shared" si="3"/>
        <v>5.2920957954597707</v>
      </c>
      <c r="I26">
        <v>5.2920957954597707</v>
      </c>
      <c r="J26">
        <v>0.46332438658566399</v>
      </c>
      <c r="K26">
        <f t="shared" si="5"/>
        <v>1</v>
      </c>
      <c r="M26" s="6"/>
      <c r="N26" s="6"/>
      <c r="O26" s="6"/>
      <c r="P26" s="6"/>
      <c r="Q26" s="6"/>
      <c r="R26" s="6"/>
      <c r="S26" s="6"/>
      <c r="T26" s="6"/>
      <c r="U26" s="6"/>
    </row>
    <row r="27" spans="1:21" x14ac:dyDescent="0.3">
      <c r="A27">
        <f t="shared" si="4"/>
        <v>1</v>
      </c>
      <c r="B27">
        <f t="shared" ca="1" si="0"/>
        <v>0.33643105014967872</v>
      </c>
      <c r="C27">
        <v>0.47240335719378235</v>
      </c>
      <c r="D27">
        <f t="shared" si="1"/>
        <v>1.1724033571937822</v>
      </c>
      <c r="E27">
        <f t="shared" ca="1" si="2"/>
        <v>-0.11418552612293294</v>
      </c>
      <c r="F27">
        <v>0.13630132427887778</v>
      </c>
      <c r="G27">
        <f t="shared" si="3"/>
        <v>5.2845803171207431</v>
      </c>
      <c r="I27">
        <v>5.2845803171207431</v>
      </c>
      <c r="J27">
        <v>1.1724033571937822</v>
      </c>
      <c r="K27">
        <f t="shared" si="5"/>
        <v>1</v>
      </c>
      <c r="M27" s="9"/>
      <c r="N27" s="9" t="s">
        <v>24</v>
      </c>
      <c r="O27" s="9" t="s">
        <v>12</v>
      </c>
      <c r="P27" s="9" t="s">
        <v>25</v>
      </c>
      <c r="Q27" s="9" t="s">
        <v>26</v>
      </c>
      <c r="R27" s="9" t="s">
        <v>27</v>
      </c>
      <c r="S27" s="9" t="s">
        <v>28</v>
      </c>
      <c r="T27" s="9" t="s">
        <v>29</v>
      </c>
      <c r="U27" s="9" t="s">
        <v>30</v>
      </c>
    </row>
    <row r="28" spans="1:21" x14ac:dyDescent="0.3">
      <c r="A28">
        <f t="shared" si="4"/>
        <v>1</v>
      </c>
      <c r="B28">
        <f t="shared" ca="1" si="0"/>
        <v>4.0890063425113143E-2</v>
      </c>
      <c r="C28">
        <v>0.18563824896266123</v>
      </c>
      <c r="D28">
        <f t="shared" si="1"/>
        <v>0.88563824896266119</v>
      </c>
      <c r="E28">
        <f t="shared" ca="1" si="2"/>
        <v>6.6606693306364748E-2</v>
      </c>
      <c r="F28">
        <v>-0.40105175372321167</v>
      </c>
      <c r="G28">
        <f t="shared" si="3"/>
        <v>4.8332567715879895</v>
      </c>
      <c r="I28">
        <v>4.8332567715879895</v>
      </c>
      <c r="J28">
        <v>0.88563824896266119</v>
      </c>
      <c r="K28">
        <f t="shared" si="5"/>
        <v>1</v>
      </c>
      <c r="M28" s="6" t="s">
        <v>18</v>
      </c>
      <c r="N28" s="6">
        <v>3.952597075200373</v>
      </c>
      <c r="O28" s="6">
        <v>8.5373874724218993E-2</v>
      </c>
      <c r="P28" s="6">
        <v>46.297501290275797</v>
      </c>
      <c r="Q28" s="6">
        <v>2.0361075553354356E-68</v>
      </c>
      <c r="R28" s="6">
        <v>3.7831753993448762</v>
      </c>
      <c r="S28" s="6">
        <v>4.1220187510558697</v>
      </c>
      <c r="T28" s="6">
        <v>3.7831753993448762</v>
      </c>
      <c r="U28" s="6">
        <v>4.1220187510558697</v>
      </c>
    </row>
    <row r="29" spans="1:21" ht="15" thickBot="1" x14ac:dyDescent="0.35">
      <c r="A29">
        <f t="shared" si="4"/>
        <v>1</v>
      </c>
      <c r="B29">
        <f t="shared" ca="1" si="0"/>
        <v>-0.12992830021059606</v>
      </c>
      <c r="C29">
        <v>-0.16517220225562418</v>
      </c>
      <c r="D29">
        <f t="shared" si="1"/>
        <v>0.53482779774437583</v>
      </c>
      <c r="E29">
        <f t="shared" ca="1" si="2"/>
        <v>-0.2694009407154489</v>
      </c>
      <c r="F29">
        <v>-0.12065072867156856</v>
      </c>
      <c r="G29">
        <f t="shared" si="3"/>
        <v>5.2189009320051181</v>
      </c>
      <c r="I29">
        <v>5.2189009320051181</v>
      </c>
      <c r="J29">
        <v>0.53482779774437583</v>
      </c>
      <c r="K29">
        <f t="shared" si="5"/>
        <v>1</v>
      </c>
      <c r="M29" s="8" t="s">
        <v>6</v>
      </c>
      <c r="N29" s="8">
        <v>0.90972603964464094</v>
      </c>
      <c r="O29" s="8">
        <v>0.1612527024096701</v>
      </c>
      <c r="P29" s="8">
        <v>5.6416173251685358</v>
      </c>
      <c r="Q29" s="8">
        <v>1.633290038985384E-7</v>
      </c>
      <c r="R29" s="8">
        <v>0.58972529976110966</v>
      </c>
      <c r="S29" s="8">
        <v>1.2297267795281721</v>
      </c>
      <c r="T29" s="8">
        <v>0.58972529976110966</v>
      </c>
      <c r="U29" s="8">
        <v>1.2297267795281721</v>
      </c>
    </row>
    <row r="30" spans="1:21" x14ac:dyDescent="0.3">
      <c r="A30">
        <f t="shared" si="4"/>
        <v>1</v>
      </c>
      <c r="B30">
        <f t="shared" ca="1" si="0"/>
        <v>4.5795338217207243E-2</v>
      </c>
      <c r="C30">
        <v>0.36552488443154424</v>
      </c>
      <c r="D30">
        <f t="shared" si="1"/>
        <v>1.0655248844315441</v>
      </c>
      <c r="E30">
        <f t="shared" ca="1" si="2"/>
        <v>1.28910385556774E-2</v>
      </c>
      <c r="F30">
        <v>-6.916426678198527E-2</v>
      </c>
      <c r="G30">
        <f t="shared" si="3"/>
        <v>5.1111782678885511</v>
      </c>
      <c r="I30">
        <v>5.1111782678885511</v>
      </c>
      <c r="J30">
        <v>1.0655248844315441</v>
      </c>
      <c r="K30">
        <f t="shared" si="5"/>
        <v>1</v>
      </c>
    </row>
    <row r="31" spans="1:21" x14ac:dyDescent="0.3">
      <c r="A31">
        <f t="shared" si="4"/>
        <v>1</v>
      </c>
      <c r="B31">
        <f t="shared" ca="1" si="0"/>
        <v>0.22743279077430278</v>
      </c>
      <c r="C31">
        <v>-0.29306137777859192</v>
      </c>
      <c r="D31">
        <f t="shared" si="1"/>
        <v>0.40693862222140803</v>
      </c>
      <c r="E31">
        <f t="shared" ca="1" si="2"/>
        <v>0.2774269768522461</v>
      </c>
      <c r="F31">
        <v>0.19872132081063898</v>
      </c>
      <c r="G31">
        <f t="shared" si="3"/>
        <v>5.5766397341442175</v>
      </c>
      <c r="I31">
        <v>5.5766397341442175</v>
      </c>
      <c r="J31">
        <v>0.40693862222140803</v>
      </c>
      <c r="K31">
        <f t="shared" si="5"/>
        <v>1</v>
      </c>
    </row>
    <row r="32" spans="1:21" x14ac:dyDescent="0.3">
      <c r="A32">
        <v>0</v>
      </c>
      <c r="B32">
        <f t="shared" ca="1" si="0"/>
        <v>-0.57304069194079077</v>
      </c>
      <c r="C32">
        <v>-0.59501887264861131</v>
      </c>
      <c r="D32">
        <f t="shared" si="1"/>
        <v>-0.29501887264861132</v>
      </c>
      <c r="E32">
        <f t="shared" ca="1" si="2"/>
        <v>-0.56711577095500887</v>
      </c>
      <c r="F32">
        <v>-5.6137387786675708E-2</v>
      </c>
      <c r="G32">
        <f t="shared" si="3"/>
        <v>4.0323682740079079</v>
      </c>
      <c r="I32">
        <v>4.0323682740079079</v>
      </c>
      <c r="J32">
        <v>-0.29501887264861132</v>
      </c>
      <c r="K32">
        <v>0</v>
      </c>
    </row>
    <row r="33" spans="1:21" x14ac:dyDescent="0.3">
      <c r="A33">
        <v>0</v>
      </c>
      <c r="B33">
        <f t="shared" ca="1" si="0"/>
        <v>-0.48825254822290265</v>
      </c>
      <c r="C33">
        <v>-3.0863188836041774E-2</v>
      </c>
      <c r="D33">
        <f t="shared" si="1"/>
        <v>0.26913681116395821</v>
      </c>
      <c r="E33">
        <f t="shared" ca="1" si="2"/>
        <v>-0.20775610583636459</v>
      </c>
      <c r="F33">
        <v>-7.49168235808748E-2</v>
      </c>
      <c r="G33">
        <f t="shared" si="3"/>
        <v>3.8443421330699379</v>
      </c>
      <c r="I33">
        <v>3.8443421330699379</v>
      </c>
      <c r="J33">
        <v>0.26913681116395821</v>
      </c>
      <c r="K33">
        <v>0</v>
      </c>
    </row>
    <row r="34" spans="1:21" ht="18" x14ac:dyDescent="0.35">
      <c r="A34">
        <v>0</v>
      </c>
      <c r="B34">
        <f t="shared" ca="1" si="0"/>
        <v>0.3852488673060509</v>
      </c>
      <c r="C34">
        <v>0.13322573637138549</v>
      </c>
      <c r="D34">
        <f t="shared" si="1"/>
        <v>0.43322573637138551</v>
      </c>
      <c r="E34">
        <f t="shared" ca="1" si="2"/>
        <v>9.1080141305135753E-2</v>
      </c>
      <c r="F34">
        <v>1.3343672788574646E-2</v>
      </c>
      <c r="G34">
        <f t="shared" si="3"/>
        <v>3.8833759518771589</v>
      </c>
      <c r="I34">
        <v>3.8833759518771589</v>
      </c>
      <c r="J34">
        <v>0.43322573637138551</v>
      </c>
      <c r="K34">
        <v>0</v>
      </c>
      <c r="M34" s="108" t="s">
        <v>35</v>
      </c>
      <c r="N34" s="108"/>
      <c r="O34" s="108"/>
      <c r="P34" s="108"/>
      <c r="Q34" s="108"/>
      <c r="R34" s="108"/>
      <c r="S34" s="108"/>
      <c r="T34" s="108"/>
      <c r="U34" s="108"/>
    </row>
    <row r="35" spans="1:21" x14ac:dyDescent="0.3">
      <c r="A35">
        <v>0</v>
      </c>
      <c r="B35">
        <f t="shared" ca="1" si="0"/>
        <v>-3.7185994014623164E-2</v>
      </c>
      <c r="C35">
        <v>5.335163039451582E-2</v>
      </c>
      <c r="D35">
        <f t="shared" si="1"/>
        <v>0.35335163039451578</v>
      </c>
      <c r="E35">
        <f t="shared" ca="1" si="2"/>
        <v>-5.7390029431917313E-3</v>
      </c>
      <c r="F35">
        <v>-0.14253150253619346</v>
      </c>
      <c r="G35">
        <f t="shared" si="3"/>
        <v>3.7514630083454517</v>
      </c>
      <c r="I35">
        <v>3.7514630083454517</v>
      </c>
      <c r="J35">
        <v>0.35335163039451578</v>
      </c>
      <c r="K35">
        <v>0</v>
      </c>
      <c r="M35" s="2" t="s">
        <v>7</v>
      </c>
      <c r="N35" s="2"/>
      <c r="O35" s="2"/>
      <c r="P35" s="2"/>
      <c r="Q35" s="2"/>
      <c r="R35" s="2"/>
      <c r="S35" s="2"/>
      <c r="T35" s="2"/>
      <c r="U35" s="2"/>
    </row>
    <row r="36" spans="1:21" ht="15" thickBot="1" x14ac:dyDescent="0.35">
      <c r="A36">
        <v>0</v>
      </c>
      <c r="B36">
        <f t="shared" ca="1" si="0"/>
        <v>-0.20493747686693725</v>
      </c>
      <c r="C36">
        <v>-0.2867514292031727</v>
      </c>
      <c r="D36">
        <f t="shared" si="1"/>
        <v>1.3248570796827286E-2</v>
      </c>
      <c r="E36">
        <f t="shared" ca="1" si="2"/>
        <v>0.12742463396058998</v>
      </c>
      <c r="F36">
        <v>-0.41409052664473994</v>
      </c>
      <c r="G36">
        <f t="shared" si="3"/>
        <v>3.5819349021162119</v>
      </c>
      <c r="I36">
        <v>3.5819349021162119</v>
      </c>
      <c r="J36">
        <v>1.3248570796827286E-2</v>
      </c>
      <c r="K36">
        <v>0</v>
      </c>
      <c r="M36" s="2"/>
      <c r="N36" s="2"/>
      <c r="O36" s="2"/>
      <c r="P36" s="2"/>
      <c r="Q36" s="2"/>
      <c r="R36" s="2"/>
      <c r="S36" s="2"/>
      <c r="T36" s="2"/>
      <c r="U36" s="2"/>
    </row>
    <row r="37" spans="1:21" x14ac:dyDescent="0.3">
      <c r="A37">
        <v>0</v>
      </c>
      <c r="B37">
        <f t="shared" ca="1" si="0"/>
        <v>-2.3713755305442379E-2</v>
      </c>
      <c r="C37">
        <v>8.2807228893523349E-2</v>
      </c>
      <c r="D37">
        <f t="shared" si="1"/>
        <v>0.38280722889352337</v>
      </c>
      <c r="E37">
        <f t="shared" ca="1" si="2"/>
        <v>0.15432072328877844</v>
      </c>
      <c r="F37">
        <v>-6.0202259270905216E-2</v>
      </c>
      <c r="G37">
        <f t="shared" si="3"/>
        <v>3.8249555720610378</v>
      </c>
      <c r="I37">
        <v>3.8249555720610378</v>
      </c>
      <c r="J37">
        <v>0.38280722889352337</v>
      </c>
      <c r="K37">
        <v>0</v>
      </c>
      <c r="M37" s="3" t="s">
        <v>8</v>
      </c>
      <c r="N37" s="3"/>
      <c r="O37" s="2"/>
      <c r="P37" s="2"/>
      <c r="Q37" s="2"/>
      <c r="R37" s="2"/>
      <c r="S37" s="2"/>
      <c r="T37" s="2"/>
      <c r="U37" s="2"/>
    </row>
    <row r="38" spans="1:21" x14ac:dyDescent="0.3">
      <c r="A38">
        <v>0</v>
      </c>
      <c r="B38">
        <f t="shared" ca="1" si="0"/>
        <v>0.30061584007283826</v>
      </c>
      <c r="C38">
        <v>-0.30068993948639439</v>
      </c>
      <c r="D38">
        <f t="shared" si="1"/>
        <v>-6.8993948639439751E-4</v>
      </c>
      <c r="E38">
        <f t="shared" ca="1" si="2"/>
        <v>-0.29282867827856213</v>
      </c>
      <c r="F38">
        <v>-0.26742793569749401</v>
      </c>
      <c r="G38">
        <f t="shared" si="3"/>
        <v>3.7327790461484245</v>
      </c>
      <c r="I38">
        <v>3.7327790461484245</v>
      </c>
      <c r="J38">
        <v>-6.8993948639439751E-4</v>
      </c>
      <c r="K38">
        <v>0</v>
      </c>
      <c r="M38" s="2" t="s">
        <v>9</v>
      </c>
      <c r="N38" s="2">
        <v>0.95575828854005174</v>
      </c>
      <c r="O38" s="2"/>
      <c r="P38" s="2"/>
      <c r="Q38" s="2"/>
      <c r="R38" s="2"/>
      <c r="S38" s="2"/>
      <c r="T38" s="2"/>
      <c r="U38" s="2"/>
    </row>
    <row r="39" spans="1:21" x14ac:dyDescent="0.3">
      <c r="A39">
        <v>0</v>
      </c>
      <c r="B39">
        <f t="shared" ca="1" si="0"/>
        <v>0.3500767378104141</v>
      </c>
      <c r="C39">
        <v>0.29344143029089559</v>
      </c>
      <c r="D39">
        <f t="shared" si="1"/>
        <v>0.59344143029089558</v>
      </c>
      <c r="E39">
        <f t="shared" ca="1" si="2"/>
        <v>-0.71910484497039118</v>
      </c>
      <c r="F39">
        <v>-0.10452345528881346</v>
      </c>
      <c r="G39">
        <f t="shared" si="3"/>
        <v>3.717444115623918</v>
      </c>
      <c r="I39">
        <v>3.717444115623918</v>
      </c>
      <c r="J39">
        <v>0.59344143029089558</v>
      </c>
      <c r="K39">
        <v>0</v>
      </c>
      <c r="M39" s="2" t="s">
        <v>10</v>
      </c>
      <c r="N39" s="2">
        <v>0.91347390611300883</v>
      </c>
      <c r="O39" s="2"/>
      <c r="P39" s="2"/>
      <c r="Q39" s="2"/>
      <c r="R39" s="2"/>
      <c r="S39" s="2"/>
      <c r="T39" s="2"/>
      <c r="U39" s="2"/>
    </row>
    <row r="40" spans="1:21" x14ac:dyDescent="0.3">
      <c r="A40">
        <v>0</v>
      </c>
      <c r="B40">
        <f t="shared" ca="1" si="0"/>
        <v>6.5125776171975902E-2</v>
      </c>
      <c r="C40">
        <v>-0.19093037063146837</v>
      </c>
      <c r="D40">
        <f t="shared" si="1"/>
        <v>0.10906962936853162</v>
      </c>
      <c r="E40">
        <f t="shared" ca="1" si="2"/>
        <v>-0.20954974142433827</v>
      </c>
      <c r="F40">
        <v>-3.1840577662528187E-2</v>
      </c>
      <c r="G40">
        <f t="shared" si="3"/>
        <v>3.935438533526912</v>
      </c>
      <c r="I40">
        <v>3.935438533526912</v>
      </c>
      <c r="J40">
        <v>0.10906962936853162</v>
      </c>
      <c r="K40">
        <v>0</v>
      </c>
      <c r="M40" s="2" t="s">
        <v>11</v>
      </c>
      <c r="N40" s="2">
        <v>0.91168986294008114</v>
      </c>
      <c r="O40" s="2"/>
      <c r="P40" s="2"/>
      <c r="Q40" s="2"/>
      <c r="R40" s="2"/>
      <c r="S40" s="2"/>
      <c r="T40" s="2"/>
      <c r="U40" s="2"/>
    </row>
    <row r="41" spans="1:21" x14ac:dyDescent="0.3">
      <c r="A41">
        <v>0</v>
      </c>
      <c r="B41">
        <f t="shared" ca="1" si="0"/>
        <v>-5.5243249572043011E-2</v>
      </c>
      <c r="C41">
        <v>-0.41906602886189359</v>
      </c>
      <c r="D41">
        <f t="shared" si="1"/>
        <v>-0.1190660288618936</v>
      </c>
      <c r="E41">
        <f t="shared" ca="1" si="2"/>
        <v>0.22414840980176409</v>
      </c>
      <c r="F41">
        <v>-0.32388391455229726</v>
      </c>
      <c r="G41">
        <f t="shared" si="3"/>
        <v>3.7118358941062706</v>
      </c>
      <c r="I41">
        <v>3.7118358941062706</v>
      </c>
      <c r="J41">
        <v>-0.1190660288618936</v>
      </c>
      <c r="K41">
        <v>0</v>
      </c>
      <c r="M41" s="2" t="s">
        <v>12</v>
      </c>
      <c r="N41" s="2">
        <v>0.19204510524174326</v>
      </c>
      <c r="O41" s="2"/>
      <c r="P41" s="2"/>
      <c r="Q41" s="2"/>
      <c r="R41" s="2"/>
      <c r="S41" s="2"/>
      <c r="T41" s="2"/>
      <c r="U41" s="2"/>
    </row>
    <row r="42" spans="1:21" ht="15" thickBot="1" x14ac:dyDescent="0.35">
      <c r="A42">
        <v>0</v>
      </c>
      <c r="B42">
        <f t="shared" ca="1" si="0"/>
        <v>-8.0886063720401594E-2</v>
      </c>
      <c r="C42">
        <v>0.19915435760613495</v>
      </c>
      <c r="D42">
        <f t="shared" si="1"/>
        <v>0.49915435760613491</v>
      </c>
      <c r="E42">
        <f t="shared" ca="1" si="2"/>
        <v>-0.10234379564967902</v>
      </c>
      <c r="F42">
        <v>-0.14220500527771093</v>
      </c>
      <c r="G42">
        <f t="shared" si="3"/>
        <v>3.7080486874404488</v>
      </c>
      <c r="I42">
        <v>3.7080486874404488</v>
      </c>
      <c r="J42">
        <v>0.49915435760613491</v>
      </c>
      <c r="K42">
        <v>0</v>
      </c>
      <c r="M42" s="4" t="s">
        <v>13</v>
      </c>
      <c r="N42" s="4">
        <v>100</v>
      </c>
      <c r="O42" s="2"/>
      <c r="P42" s="2"/>
      <c r="Q42" s="2"/>
      <c r="R42" s="2"/>
      <c r="S42" s="2"/>
      <c r="T42" s="2"/>
      <c r="U42" s="2"/>
    </row>
    <row r="43" spans="1:21" x14ac:dyDescent="0.3">
      <c r="A43">
        <v>0</v>
      </c>
      <c r="B43">
        <f t="shared" ca="1" si="0"/>
        <v>-0.35072943678823409</v>
      </c>
      <c r="C43">
        <v>-0.35562246832104766</v>
      </c>
      <c r="D43">
        <f t="shared" si="1"/>
        <v>-5.5622468321047669E-2</v>
      </c>
      <c r="E43">
        <f t="shared" ca="1" si="2"/>
        <v>8.9254719902861601E-2</v>
      </c>
      <c r="F43">
        <v>0.1830710802270602</v>
      </c>
      <c r="G43">
        <f t="shared" si="3"/>
        <v>4.1997578207233746</v>
      </c>
      <c r="I43">
        <v>4.1997578207233746</v>
      </c>
      <c r="J43">
        <v>-5.5622468321047669E-2</v>
      </c>
      <c r="K43">
        <v>0</v>
      </c>
      <c r="M43" s="2"/>
      <c r="N43" s="2"/>
      <c r="O43" s="2"/>
      <c r="P43" s="2"/>
      <c r="Q43" s="2"/>
      <c r="R43" s="2"/>
      <c r="S43" s="2"/>
      <c r="T43" s="2"/>
      <c r="U43" s="2"/>
    </row>
    <row r="44" spans="1:21" ht="15" thickBot="1" x14ac:dyDescent="0.35">
      <c r="A44">
        <v>0</v>
      </c>
      <c r="B44">
        <f t="shared" ca="1" si="0"/>
        <v>-0.38586799070182021</v>
      </c>
      <c r="C44">
        <v>-0.2628862357922418</v>
      </c>
      <c r="D44">
        <f t="shared" si="1"/>
        <v>3.7113764207758193E-2</v>
      </c>
      <c r="E44">
        <f t="shared" ca="1" si="2"/>
        <v>-2.0474088730261641E-2</v>
      </c>
      <c r="F44">
        <v>0.33339799709123497</v>
      </c>
      <c r="G44">
        <f t="shared" si="3"/>
        <v>4.3222638678289078</v>
      </c>
      <c r="I44">
        <v>4.3222638678289078</v>
      </c>
      <c r="J44">
        <v>3.7113764207758193E-2</v>
      </c>
      <c r="K44">
        <v>0</v>
      </c>
      <c r="M44" s="2" t="s">
        <v>14</v>
      </c>
      <c r="N44" s="2"/>
      <c r="O44" s="2"/>
      <c r="P44" s="2"/>
      <c r="Q44" s="2"/>
      <c r="R44" s="2"/>
      <c r="S44" s="2"/>
      <c r="T44" s="2"/>
      <c r="U44" s="2"/>
    </row>
    <row r="45" spans="1:21" x14ac:dyDescent="0.3">
      <c r="A45">
        <v>0</v>
      </c>
      <c r="B45">
        <f t="shared" ca="1" si="0"/>
        <v>-0.32928386810152727</v>
      </c>
      <c r="C45">
        <v>-0.43548808898449393</v>
      </c>
      <c r="D45">
        <f t="shared" si="1"/>
        <v>-0.13548808898449394</v>
      </c>
      <c r="E45">
        <f t="shared" ca="1" si="2"/>
        <v>-0.32823478088585878</v>
      </c>
      <c r="F45">
        <v>0.28282750020785374</v>
      </c>
      <c r="G45">
        <f t="shared" si="3"/>
        <v>4.3234739269032021</v>
      </c>
      <c r="I45">
        <v>4.3234739269032021</v>
      </c>
      <c r="J45">
        <v>-0.13548808898449394</v>
      </c>
      <c r="K45">
        <v>0</v>
      </c>
      <c r="M45" s="5"/>
      <c r="N45" s="5" t="s">
        <v>19</v>
      </c>
      <c r="O45" s="5" t="s">
        <v>20</v>
      </c>
      <c r="P45" s="5" t="s">
        <v>21</v>
      </c>
      <c r="Q45" s="5" t="s">
        <v>22</v>
      </c>
      <c r="R45" s="5" t="s">
        <v>23</v>
      </c>
      <c r="S45" s="2"/>
      <c r="T45" s="2"/>
      <c r="U45" s="2"/>
    </row>
    <row r="46" spans="1:21" x14ac:dyDescent="0.3">
      <c r="A46">
        <v>0</v>
      </c>
      <c r="B46">
        <f t="shared" ca="1" si="0"/>
        <v>0.18954877892850472</v>
      </c>
      <c r="C46">
        <v>-0.3911292247977049</v>
      </c>
      <c r="D46">
        <f t="shared" si="1"/>
        <v>-9.1129224797704911E-2</v>
      </c>
      <c r="E46">
        <f t="shared" ca="1" si="2"/>
        <v>-3.9283554890044536E-2</v>
      </c>
      <c r="F46">
        <v>3.1775592515590229E-2</v>
      </c>
      <c r="G46">
        <f t="shared" si="3"/>
        <v>4.0591143599549016</v>
      </c>
      <c r="I46">
        <v>4.0591143599549016</v>
      </c>
      <c r="J46">
        <v>-9.1129224797704911E-2</v>
      </c>
      <c r="K46">
        <v>0</v>
      </c>
      <c r="M46" s="2" t="s">
        <v>15</v>
      </c>
      <c r="N46" s="2">
        <v>2</v>
      </c>
      <c r="O46" s="2">
        <v>37.768285196006183</v>
      </c>
      <c r="P46" s="2">
        <v>18.884142598003091</v>
      </c>
      <c r="Q46" s="2">
        <v>512.02455185766496</v>
      </c>
      <c r="R46" s="2">
        <v>2.82900865368935E-52</v>
      </c>
      <c r="S46" s="2"/>
      <c r="T46" s="2"/>
      <c r="U46" s="2"/>
    </row>
    <row r="47" spans="1:21" x14ac:dyDescent="0.3">
      <c r="A47">
        <v>0</v>
      </c>
      <c r="B47">
        <f t="shared" ca="1" si="0"/>
        <v>5.4746381172996794E-2</v>
      </c>
      <c r="C47">
        <v>-0.34693560094515202</v>
      </c>
      <c r="D47">
        <f t="shared" si="1"/>
        <v>-4.6935600945152034E-2</v>
      </c>
      <c r="E47">
        <f t="shared" ca="1" si="2"/>
        <v>-2.5429747798845194E-2</v>
      </c>
      <c r="F47">
        <v>0.10812720057804454</v>
      </c>
      <c r="G47">
        <f t="shared" si="3"/>
        <v>4.1222078808615903</v>
      </c>
      <c r="I47">
        <v>4.1222078808615903</v>
      </c>
      <c r="J47">
        <v>-4.6935600945152034E-2</v>
      </c>
      <c r="K47">
        <v>0</v>
      </c>
      <c r="M47" s="2" t="s">
        <v>16</v>
      </c>
      <c r="N47" s="2">
        <v>97</v>
      </c>
      <c r="O47" s="2">
        <v>3.5774882773892878</v>
      </c>
      <c r="P47" s="2">
        <v>3.6881322447312244E-2</v>
      </c>
      <c r="Q47" s="2"/>
      <c r="R47" s="2"/>
      <c r="S47" s="2"/>
      <c r="T47" s="2"/>
      <c r="U47" s="2"/>
    </row>
    <row r="48" spans="1:21" ht="15" thickBot="1" x14ac:dyDescent="0.35">
      <c r="A48">
        <v>0</v>
      </c>
      <c r="B48">
        <f t="shared" ca="1" si="0"/>
        <v>-0.21733841730473435</v>
      </c>
      <c r="C48">
        <v>-1.7583323581982325E-2</v>
      </c>
      <c r="D48">
        <f t="shared" si="1"/>
        <v>0.28241667641801765</v>
      </c>
      <c r="E48">
        <f t="shared" ca="1" si="2"/>
        <v>9.9489657372616447E-2</v>
      </c>
      <c r="F48">
        <v>-0.39652207966914266</v>
      </c>
      <c r="G48">
        <f t="shared" si="3"/>
        <v>3.5187529174054522</v>
      </c>
      <c r="I48">
        <v>3.5187529174054522</v>
      </c>
      <c r="J48">
        <v>0.28241667641801765</v>
      </c>
      <c r="K48">
        <v>0</v>
      </c>
      <c r="M48" s="4" t="s">
        <v>17</v>
      </c>
      <c r="N48" s="4">
        <v>99</v>
      </c>
      <c r="O48" s="4">
        <v>41.345773473395468</v>
      </c>
      <c r="P48" s="4"/>
      <c r="Q48" s="4"/>
      <c r="R48" s="4"/>
      <c r="S48" s="2"/>
      <c r="T48" s="2"/>
      <c r="U48" s="2"/>
    </row>
    <row r="49" spans="1:21" ht="15" thickBot="1" x14ac:dyDescent="0.35">
      <c r="A49">
        <v>0</v>
      </c>
      <c r="B49">
        <f t="shared" ca="1" si="0"/>
        <v>-0.28474011090192136</v>
      </c>
      <c r="C49">
        <v>0.13830596905791123</v>
      </c>
      <c r="D49">
        <f t="shared" si="1"/>
        <v>0.43830596905791119</v>
      </c>
      <c r="E49">
        <f t="shared" ca="1" si="2"/>
        <v>7.5516138830008836E-2</v>
      </c>
      <c r="F49">
        <v>-0.29815612137514508</v>
      </c>
      <c r="G49">
        <f t="shared" si="3"/>
        <v>3.5703520879074815</v>
      </c>
      <c r="I49">
        <v>3.5703520879074815</v>
      </c>
      <c r="J49">
        <v>0.43830596905791119</v>
      </c>
      <c r="K49">
        <v>0</v>
      </c>
      <c r="M49" s="2"/>
      <c r="N49" s="2"/>
      <c r="O49" s="2"/>
      <c r="P49" s="2"/>
      <c r="Q49" s="2"/>
      <c r="R49" s="2"/>
      <c r="S49" s="2"/>
      <c r="T49" s="2"/>
      <c r="U49" s="2"/>
    </row>
    <row r="50" spans="1:21" x14ac:dyDescent="0.3">
      <c r="A50">
        <v>0</v>
      </c>
      <c r="B50">
        <f t="shared" ca="1" si="0"/>
        <v>-6.5476284500509643E-2</v>
      </c>
      <c r="C50">
        <v>-0.20685552473569771</v>
      </c>
      <c r="D50">
        <f t="shared" si="1"/>
        <v>9.3144475264302279E-2</v>
      </c>
      <c r="E50">
        <f t="shared" ca="1" si="2"/>
        <v>0.10279711867113046</v>
      </c>
      <c r="F50">
        <v>-0.20647616170795402</v>
      </c>
      <c r="G50">
        <f t="shared" si="3"/>
        <v>3.7655804957127552</v>
      </c>
      <c r="I50">
        <v>3.7655804957127552</v>
      </c>
      <c r="J50">
        <v>9.3144475264302279E-2</v>
      </c>
      <c r="K50">
        <v>0</v>
      </c>
      <c r="M50" s="5"/>
      <c r="N50" s="5" t="s">
        <v>24</v>
      </c>
      <c r="O50" s="5" t="s">
        <v>12</v>
      </c>
      <c r="P50" s="5" t="s">
        <v>25</v>
      </c>
      <c r="Q50" s="5" t="s">
        <v>26</v>
      </c>
      <c r="R50" s="5" t="s">
        <v>27</v>
      </c>
      <c r="S50" s="5" t="s">
        <v>28</v>
      </c>
      <c r="T50" s="5" t="s">
        <v>29</v>
      </c>
      <c r="U50" s="5" t="s">
        <v>30</v>
      </c>
    </row>
    <row r="51" spans="1:21" x14ac:dyDescent="0.3">
      <c r="A51">
        <v>0</v>
      </c>
      <c r="B51">
        <f t="shared" ca="1" si="0"/>
        <v>-0.12973251106892408</v>
      </c>
      <c r="C51">
        <v>0.12491129120893567</v>
      </c>
      <c r="D51">
        <f t="shared" si="1"/>
        <v>0.42491129120893567</v>
      </c>
      <c r="E51">
        <f t="shared" ca="1" si="2"/>
        <v>-4.554387944015444E-3</v>
      </c>
      <c r="F51">
        <v>-0.15902154570423643</v>
      </c>
      <c r="G51">
        <f t="shared" si="3"/>
        <v>3.7135050669330827</v>
      </c>
      <c r="I51">
        <v>3.7135050669330827</v>
      </c>
      <c r="J51">
        <v>0.42491129120893567</v>
      </c>
      <c r="K51">
        <v>0</v>
      </c>
      <c r="M51" s="2" t="s">
        <v>18</v>
      </c>
      <c r="N51" s="2">
        <v>3.9903469950321946</v>
      </c>
      <c r="O51" s="2">
        <v>2.9086091115884789E-2</v>
      </c>
      <c r="P51" s="2">
        <v>137.19089922168834</v>
      </c>
      <c r="Q51" s="2">
        <v>6.8885485023548032E-113</v>
      </c>
      <c r="R51" s="2">
        <v>3.9326191556039829</v>
      </c>
      <c r="S51" s="2">
        <v>4.0480748344604063</v>
      </c>
      <c r="T51" s="2">
        <v>3.9326191556039829</v>
      </c>
      <c r="U51" s="2">
        <v>4.0480748344604063</v>
      </c>
    </row>
    <row r="52" spans="1:21" x14ac:dyDescent="0.3">
      <c r="A52">
        <v>0</v>
      </c>
      <c r="B52">
        <f t="shared" ca="1" si="0"/>
        <v>-0.65651353464053019</v>
      </c>
      <c r="C52">
        <v>-0.16450911714243194</v>
      </c>
      <c r="D52">
        <f t="shared" si="1"/>
        <v>0.13549088285756805</v>
      </c>
      <c r="E52">
        <f t="shared" ca="1" si="2"/>
        <v>0.13823361710452736</v>
      </c>
      <c r="F52">
        <v>0.15099903525115863</v>
      </c>
      <c r="G52">
        <f t="shared" si="3"/>
        <v>4.1103517703938888</v>
      </c>
      <c r="I52">
        <v>4.1103517703938888</v>
      </c>
      <c r="J52">
        <v>0.13549088285756805</v>
      </c>
      <c r="K52">
        <v>0</v>
      </c>
      <c r="M52" s="2" t="s">
        <v>6</v>
      </c>
      <c r="N52" s="2">
        <v>-0.29608280347821214</v>
      </c>
      <c r="O52" s="2">
        <v>7.0370276890420802E-2</v>
      </c>
      <c r="P52" s="2">
        <v>-4.2074980597172642</v>
      </c>
      <c r="Q52" s="2">
        <v>5.7653256778842681E-5</v>
      </c>
      <c r="R52" s="2">
        <v>-0.43574832362885429</v>
      </c>
      <c r="S52" s="2">
        <v>-0.15641728332756996</v>
      </c>
      <c r="T52" s="2">
        <v>-0.43574832362885429</v>
      </c>
      <c r="U52" s="2">
        <v>-0.15641728332756996</v>
      </c>
    </row>
    <row r="53" spans="1:21" ht="15" thickBot="1" x14ac:dyDescent="0.35">
      <c r="A53">
        <v>0</v>
      </c>
      <c r="B53">
        <f t="shared" ca="1" si="0"/>
        <v>0.33374988783381249</v>
      </c>
      <c r="C53">
        <v>-0.35860703908333341</v>
      </c>
      <c r="D53">
        <f t="shared" si="1"/>
        <v>-5.8607039083333423E-2</v>
      </c>
      <c r="E53">
        <f t="shared" ca="1" si="2"/>
        <v>6.9806030502360464E-2</v>
      </c>
      <c r="F53">
        <v>-0.28900448746324114</v>
      </c>
      <c r="G53">
        <f t="shared" si="3"/>
        <v>3.7285776242617588</v>
      </c>
      <c r="I53">
        <v>3.7285776242617588</v>
      </c>
      <c r="J53">
        <v>-5.8607039083333423E-2</v>
      </c>
      <c r="K53">
        <v>0</v>
      </c>
      <c r="M53" s="4" t="s">
        <v>0</v>
      </c>
      <c r="N53" s="4">
        <v>1.470986496515502</v>
      </c>
      <c r="O53" s="4">
        <v>5.3740814628707209E-2</v>
      </c>
      <c r="P53" s="4">
        <v>27.371868228616915</v>
      </c>
      <c r="Q53" s="4">
        <v>2.0361799453543325E-47</v>
      </c>
      <c r="R53" s="4">
        <v>1.3643258556866273</v>
      </c>
      <c r="S53" s="4">
        <v>1.5776471373443766</v>
      </c>
      <c r="T53" s="4">
        <v>1.3643258556866273</v>
      </c>
      <c r="U53" s="4">
        <v>1.5776471373443766</v>
      </c>
    </row>
    <row r="54" spans="1:21" x14ac:dyDescent="0.3">
      <c r="A54">
        <v>0</v>
      </c>
      <c r="B54">
        <f t="shared" ca="1" si="0"/>
        <v>-0.36650405013562593</v>
      </c>
      <c r="C54">
        <v>0.14129098767452111</v>
      </c>
      <c r="D54">
        <f t="shared" si="1"/>
        <v>0.44129098767452113</v>
      </c>
      <c r="E54">
        <f t="shared" ca="1" si="2"/>
        <v>-0.21319436893459531</v>
      </c>
      <c r="F54">
        <v>-0.17292193480463869</v>
      </c>
      <c r="G54">
        <f t="shared" si="3"/>
        <v>3.6946907688930049</v>
      </c>
      <c r="I54">
        <v>3.6946907688930049</v>
      </c>
      <c r="J54">
        <v>0.44129098767452113</v>
      </c>
      <c r="K54">
        <v>0</v>
      </c>
    </row>
    <row r="55" spans="1:21" x14ac:dyDescent="0.3">
      <c r="A55">
        <v>0</v>
      </c>
      <c r="B55">
        <f t="shared" ca="1" si="0"/>
        <v>3.703616408615204E-2</v>
      </c>
      <c r="C55">
        <v>-0.29103285513646521</v>
      </c>
      <c r="D55">
        <f t="shared" si="1"/>
        <v>8.9671448635347817E-3</v>
      </c>
      <c r="E55">
        <f t="shared" ca="1" si="2"/>
        <v>-5.6596049942113286E-2</v>
      </c>
      <c r="F55">
        <v>-6.7479717719712909E-2</v>
      </c>
      <c r="G55">
        <f t="shared" si="3"/>
        <v>3.9298301388212264</v>
      </c>
      <c r="I55">
        <v>3.9298301388212264</v>
      </c>
      <c r="J55">
        <v>8.9671448635347817E-3</v>
      </c>
      <c r="K55">
        <v>0</v>
      </c>
    </row>
    <row r="56" spans="1:21" x14ac:dyDescent="0.3">
      <c r="A56">
        <v>0</v>
      </c>
      <c r="B56">
        <f t="shared" ca="1" si="0"/>
        <v>-8.5344495312193278E-2</v>
      </c>
      <c r="C56">
        <v>-0.14563245573823022</v>
      </c>
      <c r="D56">
        <f t="shared" si="1"/>
        <v>0.15436754426176977</v>
      </c>
      <c r="E56">
        <f t="shared" ca="1" si="2"/>
        <v>0.18709541228323989</v>
      </c>
      <c r="F56">
        <v>-1.6184764076592473E-2</v>
      </c>
      <c r="G56">
        <f t="shared" si="3"/>
        <v>3.9375049726448763</v>
      </c>
      <c r="I56">
        <v>3.9375049726448763</v>
      </c>
      <c r="J56">
        <v>0.15436754426176977</v>
      </c>
      <c r="K56">
        <v>0</v>
      </c>
    </row>
    <row r="57" spans="1:21" x14ac:dyDescent="0.3">
      <c r="A57">
        <v>0</v>
      </c>
      <c r="B57">
        <f t="shared" ca="1" si="0"/>
        <v>-0.31915482684408991</v>
      </c>
      <c r="C57">
        <v>-2.0370845228045824E-3</v>
      </c>
      <c r="D57">
        <f t="shared" si="1"/>
        <v>0.29796291547719539</v>
      </c>
      <c r="E57">
        <f t="shared" ca="1" si="2"/>
        <v>-9.8462632458712285E-2</v>
      </c>
      <c r="F57">
        <v>-4.3976281736518913E-3</v>
      </c>
      <c r="G57">
        <f t="shared" si="3"/>
        <v>3.9062134971831894</v>
      </c>
      <c r="I57">
        <v>3.9062134971831894</v>
      </c>
      <c r="J57">
        <v>0.29796291547719539</v>
      </c>
      <c r="K57">
        <v>0</v>
      </c>
    </row>
    <row r="58" spans="1:21" x14ac:dyDescent="0.3">
      <c r="A58">
        <v>0</v>
      </c>
      <c r="B58">
        <f t="shared" ca="1" si="0"/>
        <v>-0.41478846906989397</v>
      </c>
      <c r="C58">
        <v>0.20299222535849903</v>
      </c>
      <c r="D58">
        <f t="shared" si="1"/>
        <v>0.50299222535849908</v>
      </c>
      <c r="E58">
        <f t="shared" ca="1" si="2"/>
        <v>-0.12493725265708561</v>
      </c>
      <c r="F58">
        <v>-0.21408668210859938</v>
      </c>
      <c r="G58">
        <f t="shared" si="3"/>
        <v>3.6350156502838509</v>
      </c>
      <c r="I58">
        <v>3.6350156502838509</v>
      </c>
      <c r="J58">
        <v>0.50299222535849908</v>
      </c>
      <c r="K58">
        <v>0</v>
      </c>
    </row>
    <row r="59" spans="1:21" x14ac:dyDescent="0.3">
      <c r="A59">
        <v>0</v>
      </c>
      <c r="B59">
        <f t="shared" ca="1" si="0"/>
        <v>0.48153069940845716</v>
      </c>
      <c r="C59">
        <v>-0.15745521490807632</v>
      </c>
      <c r="D59">
        <f t="shared" si="1"/>
        <v>0.14254478509192367</v>
      </c>
      <c r="E59">
        <f t="shared" ca="1" si="2"/>
        <v>0.18295653354802036</v>
      </c>
      <c r="F59">
        <v>0.20989244850047351</v>
      </c>
      <c r="G59">
        <f t="shared" si="3"/>
        <v>4.1671290129728966</v>
      </c>
      <c r="I59">
        <v>4.1671290129728966</v>
      </c>
      <c r="J59">
        <v>0.14254478509192367</v>
      </c>
      <c r="K59">
        <v>0</v>
      </c>
    </row>
    <row r="60" spans="1:21" x14ac:dyDescent="0.3">
      <c r="A60">
        <v>0</v>
      </c>
      <c r="B60">
        <f t="shared" ca="1" si="0"/>
        <v>-0.49256983595414966</v>
      </c>
      <c r="C60">
        <v>0.25347260707568331</v>
      </c>
      <c r="D60">
        <f t="shared" si="1"/>
        <v>0.55347260707568324</v>
      </c>
      <c r="E60">
        <f t="shared" ca="1" si="2"/>
        <v>-0.12941294037575643</v>
      </c>
      <c r="F60">
        <v>0.18700801333274308</v>
      </c>
      <c r="G60">
        <f t="shared" si="3"/>
        <v>4.0209662312100383</v>
      </c>
      <c r="I60">
        <v>4.0209662312100383</v>
      </c>
      <c r="J60">
        <v>0.55347260707568324</v>
      </c>
      <c r="K60">
        <v>0</v>
      </c>
    </row>
    <row r="61" spans="1:21" x14ac:dyDescent="0.3">
      <c r="A61">
        <v>0</v>
      </c>
      <c r="B61">
        <f t="shared" ca="1" si="0"/>
        <v>-0.1074064986861623</v>
      </c>
      <c r="C61">
        <v>0.12749107299148035</v>
      </c>
      <c r="D61">
        <f t="shared" si="1"/>
        <v>0.42749107299148037</v>
      </c>
      <c r="E61">
        <f t="shared" ca="1" si="2"/>
        <v>0.14943000786714414</v>
      </c>
      <c r="F61">
        <v>-2.3097098050128009E-2</v>
      </c>
      <c r="G61">
        <f t="shared" si="3"/>
        <v>3.8486555800524278</v>
      </c>
      <c r="I61">
        <v>3.8486555800524278</v>
      </c>
      <c r="J61">
        <v>0.42749107299148037</v>
      </c>
      <c r="K61">
        <v>0</v>
      </c>
    </row>
    <row r="62" spans="1:21" x14ac:dyDescent="0.3">
      <c r="A62">
        <v>0</v>
      </c>
      <c r="B62">
        <f t="shared" ca="1" si="0"/>
        <v>-0.63264692025507541</v>
      </c>
      <c r="C62">
        <v>2.6574348609709871E-2</v>
      </c>
      <c r="D62">
        <f t="shared" si="1"/>
        <v>0.32657434860970985</v>
      </c>
      <c r="E62">
        <f t="shared" ca="1" si="2"/>
        <v>-4.9910212695749023E-3</v>
      </c>
      <c r="F62">
        <v>0.19267193764108334</v>
      </c>
      <c r="G62">
        <f t="shared" si="3"/>
        <v>4.0946996330581706</v>
      </c>
      <c r="I62">
        <v>4.0946996330581706</v>
      </c>
      <c r="J62">
        <v>0.32657434860970985</v>
      </c>
      <c r="K62">
        <v>0</v>
      </c>
    </row>
    <row r="63" spans="1:21" x14ac:dyDescent="0.3">
      <c r="A63">
        <v>0</v>
      </c>
      <c r="B63">
        <f t="shared" ca="1" si="0"/>
        <v>0.11298643298352518</v>
      </c>
      <c r="C63">
        <v>0.10420823650823058</v>
      </c>
      <c r="D63">
        <f t="shared" si="1"/>
        <v>0.40420823650823057</v>
      </c>
      <c r="E63">
        <f t="shared" ca="1" si="2"/>
        <v>-0.12504795067217955</v>
      </c>
      <c r="F63">
        <v>0.35015707313249267</v>
      </c>
      <c r="G63">
        <f t="shared" si="3"/>
        <v>4.2288946021800236</v>
      </c>
      <c r="I63">
        <v>4.2288946021800236</v>
      </c>
      <c r="J63">
        <v>0.40420823650823057</v>
      </c>
      <c r="K63">
        <v>0</v>
      </c>
    </row>
    <row r="64" spans="1:21" x14ac:dyDescent="0.3">
      <c r="A64">
        <v>0</v>
      </c>
      <c r="B64">
        <f t="shared" ca="1" si="0"/>
        <v>0.55669117320419392</v>
      </c>
      <c r="C64">
        <v>0.16420541179276762</v>
      </c>
      <c r="D64">
        <f t="shared" si="1"/>
        <v>0.46420541179276764</v>
      </c>
      <c r="E64">
        <f t="shared" ca="1" si="2"/>
        <v>-8.9378048422015022E-2</v>
      </c>
      <c r="F64">
        <v>-0.35717950895494061</v>
      </c>
      <c r="G64">
        <f t="shared" si="3"/>
        <v>3.5035588675072291</v>
      </c>
      <c r="I64">
        <v>3.5035588675072291</v>
      </c>
      <c r="J64">
        <v>0.46420541179276764</v>
      </c>
      <c r="K64">
        <v>0</v>
      </c>
    </row>
    <row r="65" spans="1:11" x14ac:dyDescent="0.3">
      <c r="A65">
        <v>0</v>
      </c>
      <c r="B65">
        <f t="shared" ca="1" si="0"/>
        <v>0.6063966896585361</v>
      </c>
      <c r="C65">
        <v>-0.52730303727059746</v>
      </c>
      <c r="D65">
        <f t="shared" si="1"/>
        <v>-0.22730303727059747</v>
      </c>
      <c r="E65">
        <f t="shared" ca="1" si="2"/>
        <v>2.9216993631208173E-2</v>
      </c>
      <c r="F65">
        <v>-5.5404645060971459E-2</v>
      </c>
      <c r="G65">
        <f t="shared" si="3"/>
        <v>4.0127862661202078</v>
      </c>
      <c r="I65">
        <v>4.0127862661202078</v>
      </c>
      <c r="J65">
        <v>-0.22730303727059747</v>
      </c>
      <c r="K65">
        <v>0</v>
      </c>
    </row>
    <row r="66" spans="1:11" x14ac:dyDescent="0.3">
      <c r="A66">
        <v>0</v>
      </c>
      <c r="B66">
        <f t="shared" ca="1" si="0"/>
        <v>0.28733563979499449</v>
      </c>
      <c r="C66">
        <v>3.37015679112408E-2</v>
      </c>
      <c r="D66">
        <f t="shared" si="1"/>
        <v>0.33370156791124078</v>
      </c>
      <c r="E66">
        <f t="shared" ca="1" si="2"/>
        <v>-8.5315870815143816E-2</v>
      </c>
      <c r="F66">
        <v>0.2902387993222208</v>
      </c>
      <c r="G66">
        <f t="shared" si="3"/>
        <v>4.1901283289488482</v>
      </c>
      <c r="I66">
        <v>4.1901283289488482</v>
      </c>
      <c r="J66">
        <v>0.33370156791124078</v>
      </c>
      <c r="K66">
        <v>0</v>
      </c>
    </row>
    <row r="67" spans="1:11" x14ac:dyDescent="0.3">
      <c r="A67">
        <v>0</v>
      </c>
      <c r="B67">
        <f t="shared" ref="B67:B101" ca="1" si="6">NORMINV(RAND(),0,0.3)</f>
        <v>-0.14673643986110754</v>
      </c>
      <c r="C67">
        <v>0.2718083651456647</v>
      </c>
      <c r="D67">
        <f t="shared" ref="D67:D101" si="7">0.3+0.4*A67+C67</f>
        <v>0.57180836514566469</v>
      </c>
      <c r="E67">
        <f t="shared" ref="E67:E101" ca="1" si="8">NORMINV(RAND(), 0, 0.2)</f>
        <v>-5.245543240158216E-2</v>
      </c>
      <c r="F67">
        <v>-0.13569317729596028</v>
      </c>
      <c r="G67">
        <f t="shared" ref="G67:G101" si="9">4-0.3*D67+1.5*A67+F67</f>
        <v>3.6927643131603403</v>
      </c>
      <c r="I67">
        <v>3.6927643131603403</v>
      </c>
      <c r="J67">
        <v>0.57180836514566469</v>
      </c>
      <c r="K67">
        <v>0</v>
      </c>
    </row>
    <row r="68" spans="1:11" x14ac:dyDescent="0.3">
      <c r="A68">
        <v>0</v>
      </c>
      <c r="B68">
        <f t="shared" ca="1" si="6"/>
        <v>-0.17785713963514396</v>
      </c>
      <c r="C68">
        <v>0.22137507092112582</v>
      </c>
      <c r="D68">
        <f t="shared" si="7"/>
        <v>0.52137507092112578</v>
      </c>
      <c r="E68">
        <f t="shared" ca="1" si="8"/>
        <v>-0.11539982056659476</v>
      </c>
      <c r="F68">
        <v>0.1075155345373984</v>
      </c>
      <c r="G68">
        <f t="shared" si="9"/>
        <v>3.9511030132610609</v>
      </c>
      <c r="I68">
        <v>3.9511030132610609</v>
      </c>
      <c r="J68">
        <v>0.52137507092112578</v>
      </c>
      <c r="K68">
        <v>0</v>
      </c>
    </row>
    <row r="69" spans="1:11" x14ac:dyDescent="0.3">
      <c r="A69">
        <v>0</v>
      </c>
      <c r="B69">
        <f t="shared" ca="1" si="6"/>
        <v>-0.13719017818997503</v>
      </c>
      <c r="C69">
        <v>-2.7792922543721604E-2</v>
      </c>
      <c r="D69">
        <f t="shared" si="7"/>
        <v>0.27220707745627837</v>
      </c>
      <c r="E69">
        <f t="shared" ca="1" si="8"/>
        <v>0.46121798002982256</v>
      </c>
      <c r="F69">
        <v>-1.3392060378133636E-2</v>
      </c>
      <c r="G69">
        <f t="shared" si="9"/>
        <v>3.9049458163849828</v>
      </c>
      <c r="I69">
        <v>3.9049458163849828</v>
      </c>
      <c r="J69">
        <v>0.27220707745627837</v>
      </c>
      <c r="K69">
        <v>0</v>
      </c>
    </row>
    <row r="70" spans="1:11" x14ac:dyDescent="0.3">
      <c r="A70">
        <v>0</v>
      </c>
      <c r="B70">
        <f t="shared" ca="1" si="6"/>
        <v>-0.58124389584993308</v>
      </c>
      <c r="C70">
        <v>2.5739007448403045E-2</v>
      </c>
      <c r="D70">
        <f t="shared" si="7"/>
        <v>0.32573900744840301</v>
      </c>
      <c r="E70">
        <f t="shared" ca="1" si="8"/>
        <v>-0.15808580403421002</v>
      </c>
      <c r="F70">
        <v>0.11490101347330134</v>
      </c>
      <c r="G70">
        <f t="shared" si="9"/>
        <v>4.017179311238781</v>
      </c>
      <c r="I70">
        <v>4.017179311238781</v>
      </c>
      <c r="J70">
        <v>0.32573900744840301</v>
      </c>
      <c r="K70">
        <v>0</v>
      </c>
    </row>
    <row r="71" spans="1:11" x14ac:dyDescent="0.3">
      <c r="A71">
        <v>0</v>
      </c>
      <c r="B71">
        <f t="shared" ca="1" si="6"/>
        <v>7.5413666733862711E-2</v>
      </c>
      <c r="C71">
        <v>-0.48411284368197627</v>
      </c>
      <c r="D71">
        <f t="shared" si="7"/>
        <v>-0.18411284368197628</v>
      </c>
      <c r="E71">
        <f t="shared" ca="1" si="8"/>
        <v>-0.10524545665494048</v>
      </c>
      <c r="F71">
        <v>-0.27515497257243254</v>
      </c>
      <c r="G71">
        <f t="shared" si="9"/>
        <v>3.7800788805321601</v>
      </c>
      <c r="I71">
        <v>3.7800788805321601</v>
      </c>
      <c r="J71">
        <v>-0.18411284368197628</v>
      </c>
      <c r="K71">
        <v>0</v>
      </c>
    </row>
    <row r="72" spans="1:11" x14ac:dyDescent="0.3">
      <c r="A72">
        <v>0</v>
      </c>
      <c r="B72">
        <f t="shared" ca="1" si="6"/>
        <v>-0.28144484667588182</v>
      </c>
      <c r="C72">
        <v>0.23693097985603534</v>
      </c>
      <c r="D72">
        <f t="shared" si="7"/>
        <v>0.53693097985603533</v>
      </c>
      <c r="E72">
        <f t="shared" ca="1" si="8"/>
        <v>6.9910717658018349E-3</v>
      </c>
      <c r="F72">
        <v>0.19472583778896929</v>
      </c>
      <c r="G72">
        <f t="shared" si="9"/>
        <v>4.0336465438321589</v>
      </c>
      <c r="I72">
        <v>4.0336465438321589</v>
      </c>
      <c r="J72">
        <v>0.53693097985603533</v>
      </c>
      <c r="K72">
        <v>0</v>
      </c>
    </row>
    <row r="73" spans="1:11" x14ac:dyDescent="0.3">
      <c r="A73">
        <v>0</v>
      </c>
      <c r="B73">
        <f t="shared" ca="1" si="6"/>
        <v>-8.7825170800334848E-2</v>
      </c>
      <c r="C73">
        <v>2.1415973421741789E-2</v>
      </c>
      <c r="D73">
        <f t="shared" si="7"/>
        <v>0.32141597342174177</v>
      </c>
      <c r="E73">
        <f t="shared" ca="1" si="8"/>
        <v>-5.7799469116525476E-2</v>
      </c>
      <c r="F73">
        <v>-0.14603300495676341</v>
      </c>
      <c r="G73">
        <f t="shared" si="9"/>
        <v>3.757542203016714</v>
      </c>
      <c r="I73">
        <v>3.757542203016714</v>
      </c>
      <c r="J73">
        <v>0.32141597342174177</v>
      </c>
      <c r="K73">
        <v>0</v>
      </c>
    </row>
    <row r="74" spans="1:11" x14ac:dyDescent="0.3">
      <c r="A74">
        <v>0</v>
      </c>
      <c r="B74">
        <f t="shared" ca="1" si="6"/>
        <v>0.46890011583718794</v>
      </c>
      <c r="C74">
        <v>-0.78332261851280893</v>
      </c>
      <c r="D74">
        <f t="shared" si="7"/>
        <v>-0.48332261851280894</v>
      </c>
      <c r="E74">
        <f t="shared" ca="1" si="8"/>
        <v>-8.1071304088706914E-3</v>
      </c>
      <c r="F74">
        <v>0.11613048190326787</v>
      </c>
      <c r="G74">
        <f t="shared" si="9"/>
        <v>4.2611272674571099</v>
      </c>
      <c r="I74">
        <v>4.2611272674571099</v>
      </c>
      <c r="J74">
        <v>-0.48332261851280894</v>
      </c>
      <c r="K74">
        <v>0</v>
      </c>
    </row>
    <row r="75" spans="1:11" x14ac:dyDescent="0.3">
      <c r="A75">
        <v>0</v>
      </c>
      <c r="B75">
        <f t="shared" ca="1" si="6"/>
        <v>0.16946643155706653</v>
      </c>
      <c r="C75">
        <v>-0.51922448064635718</v>
      </c>
      <c r="D75">
        <f t="shared" si="7"/>
        <v>-0.21922448064635719</v>
      </c>
      <c r="E75">
        <f t="shared" ca="1" si="8"/>
        <v>6.3636152097686144E-3</v>
      </c>
      <c r="F75">
        <v>-0.18059290879694545</v>
      </c>
      <c r="G75">
        <f t="shared" si="9"/>
        <v>3.8851744353969617</v>
      </c>
      <c r="I75">
        <v>3.8851744353969617</v>
      </c>
      <c r="J75">
        <v>-0.21922448064635719</v>
      </c>
      <c r="K75">
        <v>0</v>
      </c>
    </row>
    <row r="76" spans="1:11" x14ac:dyDescent="0.3">
      <c r="A76">
        <v>0</v>
      </c>
      <c r="B76">
        <f t="shared" ca="1" si="6"/>
        <v>0.18840531110440842</v>
      </c>
      <c r="C76">
        <v>-2.2910934633192572E-2</v>
      </c>
      <c r="D76">
        <f t="shared" si="7"/>
        <v>0.27708906536680744</v>
      </c>
      <c r="E76">
        <f t="shared" ca="1" si="8"/>
        <v>7.770595766147867E-2</v>
      </c>
      <c r="F76">
        <v>0.16333910703179957</v>
      </c>
      <c r="G76">
        <f t="shared" si="9"/>
        <v>4.0802123874217573</v>
      </c>
      <c r="I76">
        <v>4.0802123874217573</v>
      </c>
      <c r="J76">
        <v>0.27708906536680744</v>
      </c>
      <c r="K76">
        <v>0</v>
      </c>
    </row>
    <row r="77" spans="1:11" x14ac:dyDescent="0.3">
      <c r="A77">
        <v>0</v>
      </c>
      <c r="B77">
        <f t="shared" ca="1" si="6"/>
        <v>0.31131084656883939</v>
      </c>
      <c r="C77">
        <v>0.18756936812131891</v>
      </c>
      <c r="D77">
        <f t="shared" si="7"/>
        <v>0.4875693681213189</v>
      </c>
      <c r="E77">
        <f t="shared" ca="1" si="8"/>
        <v>-4.9958094453118669E-2</v>
      </c>
      <c r="F77">
        <v>1.3386639242658337E-2</v>
      </c>
      <c r="G77">
        <f t="shared" si="9"/>
        <v>3.8671158288062628</v>
      </c>
      <c r="I77">
        <v>3.8671158288062628</v>
      </c>
      <c r="J77">
        <v>0.4875693681213189</v>
      </c>
      <c r="K77">
        <v>0</v>
      </c>
    </row>
    <row r="78" spans="1:11" x14ac:dyDescent="0.3">
      <c r="A78">
        <v>0</v>
      </c>
      <c r="B78">
        <f t="shared" ca="1" si="6"/>
        <v>-0.46724545607045631</v>
      </c>
      <c r="C78">
        <v>-0.3058579743562081</v>
      </c>
      <c r="D78">
        <f t="shared" si="7"/>
        <v>-5.8579743562081066E-3</v>
      </c>
      <c r="E78">
        <f t="shared" ca="1" si="8"/>
        <v>0.24588416962913381</v>
      </c>
      <c r="F78">
        <v>0.21658665417146522</v>
      </c>
      <c r="G78">
        <f t="shared" si="9"/>
        <v>4.2183440464783271</v>
      </c>
      <c r="I78">
        <v>4.2183440464783271</v>
      </c>
      <c r="J78">
        <v>-5.8579743562081066E-3</v>
      </c>
      <c r="K78">
        <v>0</v>
      </c>
    </row>
    <row r="79" spans="1:11" x14ac:dyDescent="0.3">
      <c r="A79">
        <v>0</v>
      </c>
      <c r="B79">
        <f t="shared" ca="1" si="6"/>
        <v>7.2346941249960509E-2</v>
      </c>
      <c r="C79">
        <v>-0.14025239521139482</v>
      </c>
      <c r="D79">
        <f t="shared" si="7"/>
        <v>0.15974760478860517</v>
      </c>
      <c r="E79">
        <f t="shared" ca="1" si="8"/>
        <v>-0.10640899430635416</v>
      </c>
      <c r="F79">
        <v>9.0118480823359312E-2</v>
      </c>
      <c r="G79">
        <f t="shared" si="9"/>
        <v>4.0421941993867776</v>
      </c>
      <c r="I79">
        <v>4.0421941993867776</v>
      </c>
      <c r="J79">
        <v>0.15974760478860517</v>
      </c>
      <c r="K79">
        <v>0</v>
      </c>
    </row>
    <row r="80" spans="1:11" x14ac:dyDescent="0.3">
      <c r="A80">
        <v>0</v>
      </c>
      <c r="B80">
        <f t="shared" ca="1" si="6"/>
        <v>-0.57058338921181151</v>
      </c>
      <c r="C80">
        <v>2.9627174825754169E-2</v>
      </c>
      <c r="D80">
        <f t="shared" si="7"/>
        <v>0.32962717482575415</v>
      </c>
      <c r="E80">
        <f t="shared" ca="1" si="8"/>
        <v>-0.52448123643470035</v>
      </c>
      <c r="F80">
        <v>0.25749465496514984</v>
      </c>
      <c r="G80">
        <f t="shared" si="9"/>
        <v>4.1586065025174239</v>
      </c>
      <c r="I80">
        <v>4.1586065025174239</v>
      </c>
      <c r="J80">
        <v>0.32962717482575415</v>
      </c>
      <c r="K80">
        <v>0</v>
      </c>
    </row>
    <row r="81" spans="1:11" x14ac:dyDescent="0.3">
      <c r="A81">
        <v>0</v>
      </c>
      <c r="B81">
        <f t="shared" ca="1" si="6"/>
        <v>-3.0884200411552092E-2</v>
      </c>
      <c r="C81">
        <v>0.2462549282025282</v>
      </c>
      <c r="D81">
        <f t="shared" si="7"/>
        <v>0.54625492820252819</v>
      </c>
      <c r="E81">
        <f t="shared" ca="1" si="8"/>
        <v>-0.17916386566592057</v>
      </c>
      <c r="F81">
        <v>-0.14145093930509231</v>
      </c>
      <c r="G81">
        <f t="shared" si="9"/>
        <v>3.6946725822341495</v>
      </c>
      <c r="I81">
        <v>3.6946725822341495</v>
      </c>
      <c r="J81">
        <v>0.54625492820252819</v>
      </c>
      <c r="K81">
        <v>0</v>
      </c>
    </row>
    <row r="82" spans="1:11" x14ac:dyDescent="0.3">
      <c r="A82">
        <v>0</v>
      </c>
      <c r="B82">
        <f t="shared" ca="1" si="6"/>
        <v>0.16764131330350179</v>
      </c>
      <c r="C82">
        <v>-7.5467130940378088E-2</v>
      </c>
      <c r="D82">
        <f t="shared" si="7"/>
        <v>0.22453286905962189</v>
      </c>
      <c r="E82">
        <f t="shared" ca="1" si="8"/>
        <v>-8.1536757870070364E-2</v>
      </c>
      <c r="F82">
        <v>0.14804119419145076</v>
      </c>
      <c r="G82">
        <f t="shared" si="9"/>
        <v>4.0806813334735645</v>
      </c>
      <c r="I82">
        <v>4.0806813334735645</v>
      </c>
      <c r="J82">
        <v>0.22453286905962189</v>
      </c>
      <c r="K82">
        <v>0</v>
      </c>
    </row>
    <row r="83" spans="1:11" x14ac:dyDescent="0.3">
      <c r="A83">
        <v>0</v>
      </c>
      <c r="B83">
        <f t="shared" ca="1" si="6"/>
        <v>-0.1183688726819879</v>
      </c>
      <c r="C83">
        <v>-3.5510263214443429E-2</v>
      </c>
      <c r="D83">
        <f t="shared" si="7"/>
        <v>0.26448973678555654</v>
      </c>
      <c r="E83">
        <f t="shared" ca="1" si="8"/>
        <v>2.2997341625004677E-2</v>
      </c>
      <c r="F83">
        <v>-0.36160192727697177</v>
      </c>
      <c r="G83">
        <f t="shared" si="9"/>
        <v>3.5590511516873611</v>
      </c>
      <c r="I83">
        <v>3.5590511516873611</v>
      </c>
      <c r="J83">
        <v>0.26448973678555654</v>
      </c>
      <c r="K83">
        <v>0</v>
      </c>
    </row>
    <row r="84" spans="1:11" x14ac:dyDescent="0.3">
      <c r="A84">
        <v>0</v>
      </c>
      <c r="B84">
        <f t="shared" ca="1" si="6"/>
        <v>-0.37473401434797599</v>
      </c>
      <c r="C84">
        <v>0.68368006865059361</v>
      </c>
      <c r="D84">
        <f t="shared" si="7"/>
        <v>0.98368006865059354</v>
      </c>
      <c r="E84">
        <f t="shared" ca="1" si="8"/>
        <v>0.10268587642939944</v>
      </c>
      <c r="F84">
        <v>-4.6805759661203476E-2</v>
      </c>
      <c r="G84">
        <f t="shared" si="9"/>
        <v>3.6580902197436185</v>
      </c>
      <c r="I84">
        <v>3.6580902197436185</v>
      </c>
      <c r="J84">
        <v>0.98368006865059354</v>
      </c>
      <c r="K84">
        <v>0</v>
      </c>
    </row>
    <row r="85" spans="1:11" x14ac:dyDescent="0.3">
      <c r="A85">
        <v>0</v>
      </c>
      <c r="B85">
        <f t="shared" ca="1" si="6"/>
        <v>0.10160828645326168</v>
      </c>
      <c r="C85">
        <v>-0.2551659496176511</v>
      </c>
      <c r="D85">
        <f t="shared" si="7"/>
        <v>4.4834050382348889E-2</v>
      </c>
      <c r="E85">
        <f t="shared" ca="1" si="8"/>
        <v>-0.14817164141402259</v>
      </c>
      <c r="F85">
        <v>-5.7373492287173533E-2</v>
      </c>
      <c r="G85">
        <f t="shared" si="9"/>
        <v>3.9291762925981222</v>
      </c>
      <c r="I85">
        <v>3.9291762925981222</v>
      </c>
      <c r="J85">
        <v>4.4834050382348889E-2</v>
      </c>
      <c r="K85">
        <v>0</v>
      </c>
    </row>
    <row r="86" spans="1:11" x14ac:dyDescent="0.3">
      <c r="A86">
        <v>0</v>
      </c>
      <c r="B86">
        <f t="shared" ca="1" si="6"/>
        <v>0.17687994638629662</v>
      </c>
      <c r="C86">
        <v>0.22116892422510798</v>
      </c>
      <c r="D86">
        <f t="shared" si="7"/>
        <v>0.52116892422510797</v>
      </c>
      <c r="E86">
        <f t="shared" ca="1" si="8"/>
        <v>-0.1299222641522236</v>
      </c>
      <c r="F86">
        <v>-0.18705362787750962</v>
      </c>
      <c r="G86">
        <f t="shared" si="9"/>
        <v>3.6565956948549578</v>
      </c>
      <c r="I86">
        <v>3.6565956948549578</v>
      </c>
      <c r="J86">
        <v>0.52116892422510797</v>
      </c>
      <c r="K86">
        <v>0</v>
      </c>
    </row>
    <row r="87" spans="1:11" x14ac:dyDescent="0.3">
      <c r="A87">
        <v>0</v>
      </c>
      <c r="B87">
        <f t="shared" ca="1" si="6"/>
        <v>-0.12485083801259465</v>
      </c>
      <c r="C87">
        <v>-5.6287147857371142E-2</v>
      </c>
      <c r="D87">
        <f t="shared" si="7"/>
        <v>0.24371285214262883</v>
      </c>
      <c r="E87">
        <f t="shared" ca="1" si="8"/>
        <v>-5.7895097721494183E-2</v>
      </c>
      <c r="F87">
        <v>9.9846938076601943E-2</v>
      </c>
      <c r="G87">
        <f t="shared" si="9"/>
        <v>4.0267330824338128</v>
      </c>
      <c r="I87">
        <v>4.0267330824338128</v>
      </c>
      <c r="J87">
        <v>0.24371285214262883</v>
      </c>
      <c r="K87">
        <v>0</v>
      </c>
    </row>
    <row r="88" spans="1:11" x14ac:dyDescent="0.3">
      <c r="A88">
        <v>0</v>
      </c>
      <c r="B88">
        <f t="shared" ca="1" si="6"/>
        <v>7.8583253178331341E-2</v>
      </c>
      <c r="C88">
        <v>0.53498641332730468</v>
      </c>
      <c r="D88">
        <f t="shared" si="7"/>
        <v>0.83498641332730461</v>
      </c>
      <c r="E88">
        <f t="shared" ca="1" si="8"/>
        <v>-0.10827167029855855</v>
      </c>
      <c r="F88">
        <v>0.25308314816074312</v>
      </c>
      <c r="G88">
        <f t="shared" si="9"/>
        <v>4.0025872241625517</v>
      </c>
      <c r="I88">
        <v>4.0025872241625517</v>
      </c>
      <c r="J88">
        <v>0.83498641332730461</v>
      </c>
      <c r="K88">
        <v>0</v>
      </c>
    </row>
    <row r="89" spans="1:11" x14ac:dyDescent="0.3">
      <c r="A89">
        <v>0</v>
      </c>
      <c r="B89">
        <f t="shared" ca="1" si="6"/>
        <v>-0.34845365801421874</v>
      </c>
      <c r="C89">
        <v>0.17327802087385613</v>
      </c>
      <c r="D89">
        <f t="shared" si="7"/>
        <v>0.47327802087385612</v>
      </c>
      <c r="E89">
        <f t="shared" ca="1" si="8"/>
        <v>-0.20560051639149496</v>
      </c>
      <c r="F89">
        <v>-0.14993422040829024</v>
      </c>
      <c r="G89">
        <f t="shared" si="9"/>
        <v>3.7080823733295527</v>
      </c>
      <c r="I89">
        <v>3.7080823733295527</v>
      </c>
      <c r="J89">
        <v>0.47327802087385612</v>
      </c>
      <c r="K89">
        <v>0</v>
      </c>
    </row>
    <row r="90" spans="1:11" x14ac:dyDescent="0.3">
      <c r="A90">
        <v>0</v>
      </c>
      <c r="B90">
        <f t="shared" ca="1" si="6"/>
        <v>-0.64217137438612515</v>
      </c>
      <c r="C90">
        <v>6.1742261059444081E-2</v>
      </c>
      <c r="D90">
        <f t="shared" si="7"/>
        <v>0.36174226105944407</v>
      </c>
      <c r="E90">
        <f t="shared" ca="1" si="8"/>
        <v>-7.4407113240065562E-2</v>
      </c>
      <c r="F90">
        <v>0.31323465485676277</v>
      </c>
      <c r="G90">
        <f t="shared" si="9"/>
        <v>4.2047119765389294</v>
      </c>
      <c r="I90">
        <v>4.2047119765389294</v>
      </c>
      <c r="J90">
        <v>0.36174226105944407</v>
      </c>
      <c r="K90">
        <v>0</v>
      </c>
    </row>
    <row r="91" spans="1:11" x14ac:dyDescent="0.3">
      <c r="A91">
        <v>0</v>
      </c>
      <c r="B91">
        <f t="shared" ca="1" si="6"/>
        <v>0.32218171005959234</v>
      </c>
      <c r="C91">
        <v>-0.21792774003277668</v>
      </c>
      <c r="D91">
        <f t="shared" si="7"/>
        <v>8.207225996722331E-2</v>
      </c>
      <c r="E91">
        <f t="shared" ca="1" si="8"/>
        <v>-0.17734964704732303</v>
      </c>
      <c r="F91">
        <v>3.672508435178657E-2</v>
      </c>
      <c r="G91">
        <f t="shared" si="9"/>
        <v>4.0121034063616197</v>
      </c>
      <c r="I91">
        <v>4.0121034063616197</v>
      </c>
      <c r="J91">
        <v>8.207225996722331E-2</v>
      </c>
      <c r="K91">
        <v>0</v>
      </c>
    </row>
    <row r="92" spans="1:11" x14ac:dyDescent="0.3">
      <c r="A92">
        <v>0</v>
      </c>
      <c r="B92">
        <f t="shared" ca="1" si="6"/>
        <v>9.0093140166811317E-2</v>
      </c>
      <c r="C92">
        <v>-1.6009575221392867E-2</v>
      </c>
      <c r="D92">
        <f t="shared" si="7"/>
        <v>0.28399042477860714</v>
      </c>
      <c r="E92">
        <f t="shared" ca="1" si="8"/>
        <v>-0.31129620619706838</v>
      </c>
      <c r="F92">
        <v>0.17240412353702345</v>
      </c>
      <c r="G92">
        <f t="shared" si="9"/>
        <v>4.0872069961034407</v>
      </c>
      <c r="I92">
        <v>4.0872069961034407</v>
      </c>
      <c r="J92">
        <v>0.28399042477860714</v>
      </c>
      <c r="K92">
        <v>0</v>
      </c>
    </row>
    <row r="93" spans="1:11" x14ac:dyDescent="0.3">
      <c r="A93">
        <v>0</v>
      </c>
      <c r="B93">
        <f t="shared" ca="1" si="6"/>
        <v>0.27808222484363693</v>
      </c>
      <c r="C93">
        <v>-0.16985861772306676</v>
      </c>
      <c r="D93">
        <f t="shared" si="7"/>
        <v>0.13014138227693323</v>
      </c>
      <c r="E93">
        <f t="shared" ca="1" si="8"/>
        <v>-4.1726761793175936E-2</v>
      </c>
      <c r="F93">
        <v>-7.1824022566484444E-2</v>
      </c>
      <c r="G93">
        <f t="shared" si="9"/>
        <v>3.8891335627504353</v>
      </c>
      <c r="I93">
        <v>3.8891335627504353</v>
      </c>
      <c r="J93">
        <v>0.13014138227693323</v>
      </c>
      <c r="K93">
        <v>0</v>
      </c>
    </row>
    <row r="94" spans="1:11" x14ac:dyDescent="0.3">
      <c r="A94">
        <v>0</v>
      </c>
      <c r="B94">
        <f t="shared" ca="1" si="6"/>
        <v>-0.39689992453014739</v>
      </c>
      <c r="C94">
        <v>-0.12971340605386919</v>
      </c>
      <c r="D94">
        <f t="shared" si="7"/>
        <v>0.1702865939461308</v>
      </c>
      <c r="E94">
        <f t="shared" ca="1" si="8"/>
        <v>0.1582936558473792</v>
      </c>
      <c r="F94">
        <v>0.22799017925129719</v>
      </c>
      <c r="G94">
        <f t="shared" si="9"/>
        <v>4.1769042010674582</v>
      </c>
      <c r="I94">
        <v>4.1769042010674582</v>
      </c>
      <c r="J94">
        <v>0.1702865939461308</v>
      </c>
      <c r="K94">
        <v>0</v>
      </c>
    </row>
    <row r="95" spans="1:11" x14ac:dyDescent="0.3">
      <c r="A95">
        <v>0</v>
      </c>
      <c r="B95">
        <f t="shared" ca="1" si="6"/>
        <v>8.9922885348993856E-2</v>
      </c>
      <c r="C95">
        <v>8.0332274871532605E-2</v>
      </c>
      <c r="D95">
        <f t="shared" si="7"/>
        <v>0.38033227487153259</v>
      </c>
      <c r="E95">
        <f t="shared" ca="1" si="8"/>
        <v>0.15406948823071642</v>
      </c>
      <c r="F95">
        <v>-3.4862192393118129E-2</v>
      </c>
      <c r="G95">
        <f t="shared" si="9"/>
        <v>3.851038125145422</v>
      </c>
      <c r="I95">
        <v>3.851038125145422</v>
      </c>
      <c r="J95">
        <v>0.38033227487153259</v>
      </c>
      <c r="K95">
        <v>0</v>
      </c>
    </row>
    <row r="96" spans="1:11" x14ac:dyDescent="0.3">
      <c r="A96">
        <v>0</v>
      </c>
      <c r="B96">
        <f t="shared" ca="1" si="6"/>
        <v>-0.46358147389655796</v>
      </c>
      <c r="C96">
        <v>-0.10253737246349112</v>
      </c>
      <c r="D96">
        <f t="shared" si="7"/>
        <v>0.19746262753650887</v>
      </c>
      <c r="E96">
        <f t="shared" ca="1" si="8"/>
        <v>-0.36151806987039115</v>
      </c>
      <c r="F96">
        <v>0.22275372613880606</v>
      </c>
      <c r="G96">
        <f t="shared" si="9"/>
        <v>4.1635149378778538</v>
      </c>
      <c r="I96">
        <v>4.1635149378778538</v>
      </c>
      <c r="J96">
        <v>0.19746262753650887</v>
      </c>
      <c r="K96">
        <v>0</v>
      </c>
    </row>
    <row r="97" spans="1:11" x14ac:dyDescent="0.3">
      <c r="A97">
        <v>0</v>
      </c>
      <c r="B97">
        <f t="shared" ca="1" si="6"/>
        <v>0.19929520960239441</v>
      </c>
      <c r="C97">
        <v>-0.20667572615792523</v>
      </c>
      <c r="D97">
        <f t="shared" si="7"/>
        <v>9.3324273842074756E-2</v>
      </c>
      <c r="E97">
        <f t="shared" ca="1" si="8"/>
        <v>-0.16051565251054598</v>
      </c>
      <c r="F97">
        <v>-1.1666424063013194E-2</v>
      </c>
      <c r="G97">
        <f t="shared" si="9"/>
        <v>3.9603362937843647</v>
      </c>
      <c r="I97">
        <v>3.9603362937843647</v>
      </c>
      <c r="J97">
        <v>9.3324273842074756E-2</v>
      </c>
      <c r="K97">
        <v>0</v>
      </c>
    </row>
    <row r="98" spans="1:11" x14ac:dyDescent="0.3">
      <c r="A98">
        <v>0</v>
      </c>
      <c r="B98">
        <f t="shared" ca="1" si="6"/>
        <v>-0.11184672275196976</v>
      </c>
      <c r="C98">
        <v>0.24567942218748862</v>
      </c>
      <c r="D98">
        <f t="shared" si="7"/>
        <v>0.54567942218748855</v>
      </c>
      <c r="E98">
        <f t="shared" ca="1" si="8"/>
        <v>0.12507355154301317</v>
      </c>
      <c r="F98">
        <v>0.12929520112220722</v>
      </c>
      <c r="G98">
        <f t="shared" si="9"/>
        <v>3.9655913744659608</v>
      </c>
      <c r="I98">
        <v>3.9655913744659608</v>
      </c>
      <c r="J98">
        <v>0.54567942218748855</v>
      </c>
      <c r="K98">
        <v>0</v>
      </c>
    </row>
    <row r="99" spans="1:11" x14ac:dyDescent="0.3">
      <c r="A99">
        <v>0</v>
      </c>
      <c r="B99">
        <f t="shared" ca="1" si="6"/>
        <v>0.17591426553875397</v>
      </c>
      <c r="C99">
        <v>0.28145526242042912</v>
      </c>
      <c r="D99">
        <f t="shared" si="7"/>
        <v>0.58145526242042911</v>
      </c>
      <c r="E99">
        <f t="shared" ca="1" si="8"/>
        <v>-0.10112923464849365</v>
      </c>
      <c r="F99">
        <v>-0.21295334878598349</v>
      </c>
      <c r="G99">
        <f t="shared" si="9"/>
        <v>3.6126100724878878</v>
      </c>
      <c r="I99">
        <v>3.6126100724878878</v>
      </c>
      <c r="J99">
        <v>0.58145526242042911</v>
      </c>
      <c r="K99">
        <v>0</v>
      </c>
    </row>
    <row r="100" spans="1:11" x14ac:dyDescent="0.3">
      <c r="A100">
        <v>0</v>
      </c>
      <c r="B100">
        <f t="shared" ca="1" si="6"/>
        <v>0.44087337131240317</v>
      </c>
      <c r="C100">
        <v>0.19143622141632788</v>
      </c>
      <c r="D100">
        <f t="shared" si="7"/>
        <v>0.49143622141632787</v>
      </c>
      <c r="E100">
        <f t="shared" ca="1" si="8"/>
        <v>-0.15251435394835189</v>
      </c>
      <c r="F100">
        <v>0.25174095355751475</v>
      </c>
      <c r="G100">
        <f t="shared" si="9"/>
        <v>4.1043100871326166</v>
      </c>
      <c r="I100">
        <v>4.1043100871326166</v>
      </c>
      <c r="J100">
        <v>0.49143622141632787</v>
      </c>
      <c r="K100">
        <v>0</v>
      </c>
    </row>
    <row r="101" spans="1:11" x14ac:dyDescent="0.3">
      <c r="A101">
        <v>0</v>
      </c>
      <c r="B101">
        <f t="shared" ca="1" si="6"/>
        <v>0.26780319232201316</v>
      </c>
      <c r="C101">
        <v>1.1473203830386519E-2</v>
      </c>
      <c r="D101">
        <f t="shared" si="7"/>
        <v>0.31147320383038651</v>
      </c>
      <c r="E101">
        <f t="shared" ca="1" si="8"/>
        <v>-0.10922714096789675</v>
      </c>
      <c r="F101">
        <v>-0.16484163536333374</v>
      </c>
      <c r="G101">
        <f t="shared" si="9"/>
        <v>3.7417164034875503</v>
      </c>
      <c r="I101">
        <v>3.7417164034875503</v>
      </c>
      <c r="J101">
        <v>0.31147320383038651</v>
      </c>
      <c r="K101">
        <v>0</v>
      </c>
    </row>
  </sheetData>
  <mergeCells count="2">
    <mergeCell ref="M11:U11"/>
    <mergeCell ref="M34:U34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0B208-E4D3-468F-8847-B0BA59A503CF}">
  <dimension ref="A1:U101"/>
  <sheetViews>
    <sheetView workbookViewId="0">
      <selection activeCell="G2" sqref="G2"/>
    </sheetView>
  </sheetViews>
  <sheetFormatPr defaultRowHeight="14.4" x14ac:dyDescent="0.3"/>
  <cols>
    <col min="2" max="3" width="12.6640625" bestFit="1" customWidth="1"/>
    <col min="13" max="13" width="31" bestFit="1" customWidth="1"/>
    <col min="14" max="14" width="12.5546875" bestFit="1" customWidth="1"/>
    <col min="15" max="15" width="14.5546875" bestFit="1" customWidth="1"/>
    <col min="16" max="16" width="30" bestFit="1" customWidth="1"/>
    <col min="17" max="17" width="12.5546875" bestFit="1" customWidth="1"/>
  </cols>
  <sheetData>
    <row r="1" spans="1:21" x14ac:dyDescent="0.3">
      <c r="A1" t="s">
        <v>43</v>
      </c>
      <c r="B1" t="s">
        <v>2</v>
      </c>
      <c r="C1" t="s">
        <v>1</v>
      </c>
      <c r="D1" t="s">
        <v>44</v>
      </c>
      <c r="E1" t="s">
        <v>4</v>
      </c>
      <c r="F1" t="s">
        <v>5</v>
      </c>
      <c r="G1" t="s">
        <v>51</v>
      </c>
      <c r="I1" t="s">
        <v>51</v>
      </c>
      <c r="J1" t="s">
        <v>43</v>
      </c>
      <c r="K1" t="s">
        <v>44</v>
      </c>
    </row>
    <row r="2" spans="1:21" x14ac:dyDescent="0.3">
      <c r="A2">
        <v>0</v>
      </c>
      <c r="B2">
        <f ca="1">NORMINV(RAND(),0,0.1)</f>
        <v>-0.19819508637179029</v>
      </c>
      <c r="C2">
        <v>0.11933354485632029</v>
      </c>
      <c r="D2">
        <f>0.2+0.5*A2+C2</f>
        <v>0.31933354485632032</v>
      </c>
      <c r="E2">
        <f ca="1">NORMINV(RAND(), 0, 0.2)</f>
        <v>-1.625508321750473E-2</v>
      </c>
      <c r="F2">
        <v>2.6328705948908918E-2</v>
      </c>
      <c r="G2">
        <f>6+0.3*A2+1.5*D2+F2</f>
        <v>6.5053290232333891</v>
      </c>
      <c r="I2">
        <v>6.5053290232333891</v>
      </c>
      <c r="J2">
        <v>0</v>
      </c>
      <c r="K2">
        <v>0.31933354485632032</v>
      </c>
      <c r="M2" t="s">
        <v>45</v>
      </c>
      <c r="N2">
        <f>0.2+0.5*0.5</f>
        <v>0.45</v>
      </c>
      <c r="P2" t="s">
        <v>48</v>
      </c>
      <c r="Q2" s="1">
        <f>AVERAGE(D2:D101)</f>
        <v>0.45060868612510435</v>
      </c>
    </row>
    <row r="3" spans="1:21" x14ac:dyDescent="0.3">
      <c r="A3">
        <v>0</v>
      </c>
      <c r="B3">
        <f t="shared" ref="B3:B66" ca="1" si="0">NORMINV(RAND(),0,0.1)</f>
        <v>7.1822603487400563E-2</v>
      </c>
      <c r="C3">
        <v>-8.0105359659361303E-2</v>
      </c>
      <c r="D3">
        <f t="shared" ref="D3:D66" si="1">0.2+0.5*A3+C3</f>
        <v>0.11989464034063871</v>
      </c>
      <c r="E3">
        <f t="shared" ref="E3:E66" ca="1" si="2">NORMINV(RAND(), 0, 0.2)</f>
        <v>0.36839868197480274</v>
      </c>
      <c r="F3">
        <v>-6.5670981043034635E-2</v>
      </c>
      <c r="G3">
        <f t="shared" ref="G3:G66" si="3">6+0.3*A3+1.5*D3+F3</f>
        <v>6.1141709794679242</v>
      </c>
      <c r="I3">
        <v>6.1141709794679242</v>
      </c>
      <c r="J3">
        <v>0</v>
      </c>
      <c r="K3">
        <v>0.11989464034063871</v>
      </c>
      <c r="M3" t="s">
        <v>46</v>
      </c>
      <c r="N3" s="1">
        <f>(0.5^2)*0.25+0.1^2</f>
        <v>7.2500000000000009E-2</v>
      </c>
      <c r="P3" t="s">
        <v>49</v>
      </c>
      <c r="Q3" s="1">
        <f>_xlfn.VAR.P(D2:D101)</f>
        <v>7.4561945164968099E-2</v>
      </c>
    </row>
    <row r="4" spans="1:21" x14ac:dyDescent="0.3">
      <c r="A4">
        <v>0</v>
      </c>
      <c r="B4">
        <f t="shared" ca="1" si="0"/>
        <v>-2.5997513598927064E-2</v>
      </c>
      <c r="C4">
        <v>4.5411397525101935E-3</v>
      </c>
      <c r="D4">
        <f t="shared" si="1"/>
        <v>0.2045411397525102</v>
      </c>
      <c r="E4">
        <f t="shared" ca="1" si="2"/>
        <v>3.7632714425791511E-2</v>
      </c>
      <c r="F4">
        <v>-7.4900367653385508E-2</v>
      </c>
      <c r="G4">
        <f t="shared" si="3"/>
        <v>6.2319113419753798</v>
      </c>
      <c r="I4">
        <v>6.2319113419753798</v>
      </c>
      <c r="J4">
        <v>0</v>
      </c>
      <c r="K4">
        <v>0.2045411397525102</v>
      </c>
      <c r="M4" t="s">
        <v>47</v>
      </c>
      <c r="N4" s="1">
        <f>0.5*0.25</f>
        <v>0.125</v>
      </c>
      <c r="P4" t="s">
        <v>50</v>
      </c>
      <c r="Q4" s="1">
        <f>_xlfn.COVARIANCE.P(A2:A101, D2:D101)</f>
        <v>0.12751703577142803</v>
      </c>
    </row>
    <row r="5" spans="1:21" x14ac:dyDescent="0.3">
      <c r="A5">
        <v>0</v>
      </c>
      <c r="B5">
        <f t="shared" ca="1" si="0"/>
        <v>9.9481015401875886E-2</v>
      </c>
      <c r="C5">
        <v>-0.12497413329146796</v>
      </c>
      <c r="D5">
        <f t="shared" si="1"/>
        <v>7.5025866708532049E-2</v>
      </c>
      <c r="E5">
        <f t="shared" ca="1" si="2"/>
        <v>4.9459222186804125E-2</v>
      </c>
      <c r="F5">
        <v>6.2715150629911148E-2</v>
      </c>
      <c r="G5">
        <f t="shared" si="3"/>
        <v>6.1752539506927091</v>
      </c>
      <c r="I5">
        <v>6.1752539506927091</v>
      </c>
      <c r="J5">
        <v>0</v>
      </c>
      <c r="K5">
        <v>7.5025866708532049E-2</v>
      </c>
      <c r="M5" t="s">
        <v>56</v>
      </c>
      <c r="N5" s="1">
        <v>0.5</v>
      </c>
      <c r="P5" t="s">
        <v>57</v>
      </c>
      <c r="Q5" s="1">
        <f>Q4/_xlfn.VAR.P(A2:A101)</f>
        <v>0.51006814308571213</v>
      </c>
    </row>
    <row r="6" spans="1:21" x14ac:dyDescent="0.3">
      <c r="A6">
        <v>0</v>
      </c>
      <c r="B6">
        <f t="shared" ca="1" si="0"/>
        <v>-2.5059026440357391E-2</v>
      </c>
      <c r="C6">
        <v>3.9706574093110784E-2</v>
      </c>
      <c r="D6">
        <f t="shared" si="1"/>
        <v>0.2397065740931108</v>
      </c>
      <c r="E6">
        <f t="shared" ca="1" si="2"/>
        <v>0.24308147229675756</v>
      </c>
      <c r="F6">
        <v>1.1446105003403973E-2</v>
      </c>
      <c r="G6">
        <f t="shared" si="3"/>
        <v>6.3710059661430698</v>
      </c>
      <c r="I6">
        <v>6.3710059661430698</v>
      </c>
      <c r="J6">
        <v>0</v>
      </c>
      <c r="K6">
        <v>0.2397065740931108</v>
      </c>
      <c r="M6" t="s">
        <v>55</v>
      </c>
      <c r="N6">
        <f>0.3+0.5*1.5</f>
        <v>1.05</v>
      </c>
      <c r="P6" t="s">
        <v>80</v>
      </c>
      <c r="Q6" s="16">
        <f>N26+N27*N47</f>
        <v>1.0791109368523619</v>
      </c>
    </row>
    <row r="7" spans="1:21" x14ac:dyDescent="0.3">
      <c r="A7">
        <v>0</v>
      </c>
      <c r="B7">
        <f t="shared" ca="1" si="0"/>
        <v>-9.9281738586153037E-2</v>
      </c>
      <c r="C7">
        <v>-7.4407768665497601E-2</v>
      </c>
      <c r="D7">
        <f t="shared" si="1"/>
        <v>0.12559223133450242</v>
      </c>
      <c r="E7">
        <f t="shared" ca="1" si="2"/>
        <v>-0.19331289838602594</v>
      </c>
      <c r="F7">
        <v>-0.27166080062257819</v>
      </c>
      <c r="G7">
        <f t="shared" si="3"/>
        <v>5.9167275463791755</v>
      </c>
      <c r="I7">
        <v>5.9167275463791755</v>
      </c>
      <c r="J7">
        <v>0</v>
      </c>
      <c r="K7">
        <v>0.12559223133450242</v>
      </c>
      <c r="P7" t="s">
        <v>79</v>
      </c>
      <c r="Q7" s="16">
        <f>N67</f>
        <v>1.0791109368523621</v>
      </c>
    </row>
    <row r="8" spans="1:21" ht="18" x14ac:dyDescent="0.35">
      <c r="A8">
        <v>0</v>
      </c>
      <c r="B8">
        <f t="shared" ca="1" si="0"/>
        <v>-0.1617021436667693</v>
      </c>
      <c r="C8">
        <v>7.0917897065371702E-2</v>
      </c>
      <c r="D8">
        <f t="shared" si="1"/>
        <v>0.27091789706537173</v>
      </c>
      <c r="E8">
        <f t="shared" ca="1" si="2"/>
        <v>0.1540441231181735</v>
      </c>
      <c r="F8">
        <v>1.8529743969435561E-2</v>
      </c>
      <c r="G8">
        <f t="shared" si="3"/>
        <v>6.4249065895674926</v>
      </c>
      <c r="I8">
        <v>6.4249065895674926</v>
      </c>
      <c r="J8">
        <v>0</v>
      </c>
      <c r="K8">
        <v>0.27091789706537173</v>
      </c>
      <c r="M8" s="107" t="s">
        <v>52</v>
      </c>
      <c r="N8" s="107"/>
      <c r="O8" s="107"/>
      <c r="P8" s="107"/>
      <c r="Q8" s="107"/>
      <c r="R8" s="107"/>
      <c r="S8" s="107"/>
      <c r="T8" s="107"/>
      <c r="U8" s="107"/>
    </row>
    <row r="9" spans="1:21" x14ac:dyDescent="0.3">
      <c r="A9">
        <v>0</v>
      </c>
      <c r="B9">
        <f t="shared" ca="1" si="0"/>
        <v>0.1460704512615299</v>
      </c>
      <c r="C9">
        <v>4.2875175295106187E-3</v>
      </c>
      <c r="D9">
        <f t="shared" si="1"/>
        <v>0.20428751752951063</v>
      </c>
      <c r="E9">
        <f t="shared" ca="1" si="2"/>
        <v>-0.28024678468187691</v>
      </c>
      <c r="F9">
        <v>0.12162819805527181</v>
      </c>
      <c r="G9">
        <f t="shared" si="3"/>
        <v>6.4280594743495376</v>
      </c>
      <c r="I9">
        <v>6.4280594743495376</v>
      </c>
      <c r="J9">
        <v>0</v>
      </c>
      <c r="K9">
        <v>0.20428751752951063</v>
      </c>
      <c r="M9" s="6" t="s">
        <v>7</v>
      </c>
      <c r="N9" s="6"/>
      <c r="O9" s="6"/>
      <c r="P9" s="6"/>
      <c r="Q9" s="6"/>
      <c r="R9" s="6"/>
      <c r="S9" s="6"/>
      <c r="T9" s="6"/>
      <c r="U9" s="6"/>
    </row>
    <row r="10" spans="1:21" ht="15" thickBot="1" x14ac:dyDescent="0.35">
      <c r="A10">
        <v>0</v>
      </c>
      <c r="B10">
        <f t="shared" ca="1" si="0"/>
        <v>2.4170319882417808E-2</v>
      </c>
      <c r="C10">
        <v>-0.12255113253105275</v>
      </c>
      <c r="D10">
        <f t="shared" si="1"/>
        <v>7.7448867468947261E-2</v>
      </c>
      <c r="E10">
        <f t="shared" ca="1" si="2"/>
        <v>6.6757052336201647E-2</v>
      </c>
      <c r="F10">
        <v>-4.2621561144137537E-2</v>
      </c>
      <c r="G10">
        <f t="shared" si="3"/>
        <v>6.0735517400592833</v>
      </c>
      <c r="I10">
        <v>6.0735517400592833</v>
      </c>
      <c r="J10">
        <v>0</v>
      </c>
      <c r="K10">
        <v>7.7448867468947261E-2</v>
      </c>
      <c r="M10" s="6"/>
      <c r="N10" s="6"/>
      <c r="O10" s="6"/>
      <c r="P10" s="6"/>
      <c r="Q10" s="6"/>
      <c r="R10" s="6"/>
      <c r="S10" s="6"/>
      <c r="T10" s="6"/>
      <c r="U10" s="6"/>
    </row>
    <row r="11" spans="1:21" x14ac:dyDescent="0.3">
      <c r="A11">
        <v>0</v>
      </c>
      <c r="B11">
        <f t="shared" ca="1" si="0"/>
        <v>9.8248361524492164E-2</v>
      </c>
      <c r="C11">
        <v>0.10989621200517841</v>
      </c>
      <c r="D11">
        <f t="shared" si="1"/>
        <v>0.30989621200517842</v>
      </c>
      <c r="E11">
        <f t="shared" ca="1" si="2"/>
        <v>-0.18671531915692219</v>
      </c>
      <c r="F11">
        <v>0.15385443623499639</v>
      </c>
      <c r="G11">
        <f t="shared" si="3"/>
        <v>6.6186987542427644</v>
      </c>
      <c r="I11">
        <v>6.6186987542427644</v>
      </c>
      <c r="J11">
        <v>0</v>
      </c>
      <c r="K11">
        <v>0.30989621200517842</v>
      </c>
      <c r="M11" s="7" t="s">
        <v>8</v>
      </c>
      <c r="N11" s="7"/>
      <c r="O11" s="6"/>
      <c r="P11" s="6"/>
      <c r="Q11" s="6"/>
      <c r="R11" s="6"/>
      <c r="S11" s="6"/>
      <c r="T11" s="6"/>
      <c r="U11" s="6"/>
    </row>
    <row r="12" spans="1:21" x14ac:dyDescent="0.3">
      <c r="A12">
        <v>0</v>
      </c>
      <c r="B12">
        <f t="shared" ca="1" si="0"/>
        <v>-1.0829361348936276E-3</v>
      </c>
      <c r="C12">
        <v>-1.9250975511728635E-2</v>
      </c>
      <c r="D12">
        <f t="shared" si="1"/>
        <v>0.18074902448827138</v>
      </c>
      <c r="E12">
        <f t="shared" ca="1" si="2"/>
        <v>0.17841916232116309</v>
      </c>
      <c r="F12">
        <v>-0.12957829883245986</v>
      </c>
      <c r="G12">
        <f t="shared" si="3"/>
        <v>6.1415452378999476</v>
      </c>
      <c r="I12">
        <v>6.1415452378999476</v>
      </c>
      <c r="J12">
        <v>0</v>
      </c>
      <c r="K12">
        <v>0.18074902448827138</v>
      </c>
      <c r="M12" s="6" t="s">
        <v>9</v>
      </c>
      <c r="N12" s="6">
        <v>0.94704145558168396</v>
      </c>
      <c r="O12" s="6"/>
      <c r="P12" s="6"/>
      <c r="Q12" s="6"/>
      <c r="R12" s="6"/>
      <c r="S12" s="6"/>
      <c r="T12" s="6"/>
      <c r="U12" s="6"/>
    </row>
    <row r="13" spans="1:21" x14ac:dyDescent="0.3">
      <c r="A13">
        <v>0</v>
      </c>
      <c r="B13">
        <f t="shared" ca="1" si="0"/>
        <v>0.11157432821831466</v>
      </c>
      <c r="C13">
        <v>0.12089336241824473</v>
      </c>
      <c r="D13">
        <f t="shared" si="1"/>
        <v>0.32089336241824473</v>
      </c>
      <c r="E13">
        <f t="shared" ca="1" si="2"/>
        <v>-1.3316681900831913E-2</v>
      </c>
      <c r="F13">
        <v>4.9267581543408517E-2</v>
      </c>
      <c r="G13">
        <f t="shared" si="3"/>
        <v>6.5306076251707754</v>
      </c>
      <c r="I13">
        <v>6.5306076251707754</v>
      </c>
      <c r="J13">
        <v>0</v>
      </c>
      <c r="K13">
        <v>0.32089336241824473</v>
      </c>
      <c r="M13" s="6" t="s">
        <v>10</v>
      </c>
      <c r="N13" s="6">
        <v>0.89688751859027471</v>
      </c>
      <c r="O13" s="6"/>
      <c r="P13" s="6"/>
      <c r="Q13" s="6"/>
      <c r="R13" s="6"/>
      <c r="S13" s="6"/>
      <c r="T13" s="6"/>
      <c r="U13" s="6"/>
    </row>
    <row r="14" spans="1:21" x14ac:dyDescent="0.3">
      <c r="A14">
        <v>0</v>
      </c>
      <c r="B14">
        <f t="shared" ca="1" si="0"/>
        <v>4.088413369870169E-2</v>
      </c>
      <c r="C14">
        <v>7.3025837953165987E-2</v>
      </c>
      <c r="D14">
        <f t="shared" si="1"/>
        <v>0.27302583795316598</v>
      </c>
      <c r="E14">
        <f t="shared" ca="1" si="2"/>
        <v>9.243691753793426E-2</v>
      </c>
      <c r="F14">
        <v>9.4142934532352368E-2</v>
      </c>
      <c r="G14">
        <f t="shared" si="3"/>
        <v>6.5036816914621012</v>
      </c>
      <c r="I14">
        <v>6.5036816914621012</v>
      </c>
      <c r="J14">
        <v>0</v>
      </c>
      <c r="K14">
        <v>0.27302583795316598</v>
      </c>
      <c r="M14" s="6" t="s">
        <v>11</v>
      </c>
      <c r="N14" s="6">
        <v>0.89476148804574429</v>
      </c>
      <c r="O14" s="6"/>
      <c r="P14" s="6"/>
      <c r="Q14" s="6"/>
      <c r="R14" s="6"/>
      <c r="S14" s="6"/>
      <c r="T14" s="6"/>
      <c r="U14" s="6"/>
    </row>
    <row r="15" spans="1:21" x14ac:dyDescent="0.3">
      <c r="A15">
        <v>0</v>
      </c>
      <c r="B15">
        <f t="shared" ca="1" si="0"/>
        <v>-0.10600668797504585</v>
      </c>
      <c r="C15">
        <v>9.759867433720415E-2</v>
      </c>
      <c r="D15">
        <f t="shared" si="1"/>
        <v>0.29759867433720416</v>
      </c>
      <c r="E15">
        <f t="shared" ca="1" si="2"/>
        <v>2.1481686175078687E-2</v>
      </c>
      <c r="F15">
        <v>-0.29601098570637818</v>
      </c>
      <c r="G15">
        <f t="shared" si="3"/>
        <v>6.1503870257994286</v>
      </c>
      <c r="I15">
        <v>6.1503870257994286</v>
      </c>
      <c r="J15">
        <v>0</v>
      </c>
      <c r="K15">
        <v>0.29759867433720416</v>
      </c>
      <c r="M15" s="6" t="s">
        <v>12</v>
      </c>
      <c r="N15" s="6">
        <v>0.19241733372499967</v>
      </c>
      <c r="O15" s="6"/>
      <c r="P15" s="6"/>
      <c r="Q15" s="6"/>
      <c r="R15" s="6"/>
      <c r="S15" s="6"/>
      <c r="T15" s="6"/>
      <c r="U15" s="6"/>
    </row>
    <row r="16" spans="1:21" ht="15" thickBot="1" x14ac:dyDescent="0.35">
      <c r="A16">
        <v>0</v>
      </c>
      <c r="B16">
        <f t="shared" ca="1" si="0"/>
        <v>-0.20058418579640855</v>
      </c>
      <c r="C16">
        <v>5.3753102775830428E-3</v>
      </c>
      <c r="D16">
        <f t="shared" si="1"/>
        <v>0.20537531027758305</v>
      </c>
      <c r="E16">
        <f t="shared" ca="1" si="2"/>
        <v>0.11570591566154574</v>
      </c>
      <c r="F16">
        <v>6.7478615193825989E-2</v>
      </c>
      <c r="G16">
        <f t="shared" si="3"/>
        <v>6.3755415806102009</v>
      </c>
      <c r="I16">
        <v>6.3755415806102009</v>
      </c>
      <c r="J16">
        <v>0</v>
      </c>
      <c r="K16">
        <v>0.20537531027758305</v>
      </c>
      <c r="M16" s="8" t="s">
        <v>13</v>
      </c>
      <c r="N16" s="8">
        <v>100</v>
      </c>
      <c r="O16" s="6"/>
      <c r="P16" s="6"/>
      <c r="Q16" s="6"/>
      <c r="R16" s="6"/>
      <c r="S16" s="6"/>
      <c r="T16" s="6"/>
      <c r="U16" s="6"/>
    </row>
    <row r="17" spans="1:21" x14ac:dyDescent="0.3">
      <c r="A17">
        <v>0</v>
      </c>
      <c r="B17">
        <f t="shared" ca="1" si="0"/>
        <v>4.9766110305341893E-2</v>
      </c>
      <c r="C17">
        <v>-4.4833355537417408E-2</v>
      </c>
      <c r="D17">
        <f t="shared" si="1"/>
        <v>0.1551666444625826</v>
      </c>
      <c r="E17">
        <f t="shared" ca="1" si="2"/>
        <v>-0.11742104291968661</v>
      </c>
      <c r="F17">
        <v>-0.21383152743393852</v>
      </c>
      <c r="G17">
        <f t="shared" si="3"/>
        <v>6.0189184392599353</v>
      </c>
      <c r="I17">
        <v>6.0189184392599353</v>
      </c>
      <c r="J17">
        <v>0</v>
      </c>
      <c r="K17">
        <v>0.1551666444625826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ht="15" thickBot="1" x14ac:dyDescent="0.35">
      <c r="A18">
        <v>0</v>
      </c>
      <c r="B18">
        <f t="shared" ca="1" si="0"/>
        <v>-7.2762658801429722E-2</v>
      </c>
      <c r="C18">
        <v>7.9016633927853852E-2</v>
      </c>
      <c r="D18">
        <f t="shared" si="1"/>
        <v>0.27901663392785386</v>
      </c>
      <c r="E18">
        <f t="shared" ca="1" si="2"/>
        <v>-7.9423331227162566E-2</v>
      </c>
      <c r="F18">
        <v>0.38780915782809344</v>
      </c>
      <c r="G18">
        <f t="shared" si="3"/>
        <v>6.8063341087198745</v>
      </c>
      <c r="I18">
        <v>6.8063341087198745</v>
      </c>
      <c r="J18">
        <v>0</v>
      </c>
      <c r="K18">
        <v>0.27901663392785386</v>
      </c>
      <c r="M18" s="6" t="s">
        <v>14</v>
      </c>
      <c r="N18" s="6"/>
      <c r="O18" s="6"/>
      <c r="P18" s="6"/>
      <c r="Q18" s="6"/>
      <c r="R18" s="6"/>
      <c r="S18" s="6"/>
      <c r="T18" s="6"/>
      <c r="U18" s="6"/>
    </row>
    <row r="19" spans="1:21" x14ac:dyDescent="0.3">
      <c r="A19">
        <v>0</v>
      </c>
      <c r="B19">
        <f t="shared" ca="1" si="0"/>
        <v>-1.0675865074969551E-2</v>
      </c>
      <c r="C19">
        <v>4.7977863468682977E-2</v>
      </c>
      <c r="D19">
        <f t="shared" si="1"/>
        <v>0.247977863468683</v>
      </c>
      <c r="E19">
        <f t="shared" ca="1" si="2"/>
        <v>4.8083402552148422E-2</v>
      </c>
      <c r="F19">
        <v>0.14448039803734944</v>
      </c>
      <c r="G19">
        <f t="shared" si="3"/>
        <v>6.5164471932403742</v>
      </c>
      <c r="I19">
        <v>6.5164471932403742</v>
      </c>
      <c r="J19">
        <v>0</v>
      </c>
      <c r="K19">
        <v>0.247977863468683</v>
      </c>
      <c r="M19" s="9"/>
      <c r="N19" s="9" t="s">
        <v>19</v>
      </c>
      <c r="O19" s="9" t="s">
        <v>20</v>
      </c>
      <c r="P19" s="9" t="s">
        <v>21</v>
      </c>
      <c r="Q19" s="9" t="s">
        <v>22</v>
      </c>
      <c r="R19" s="9" t="s">
        <v>23</v>
      </c>
      <c r="S19" s="6"/>
      <c r="T19" s="6"/>
      <c r="U19" s="6"/>
    </row>
    <row r="20" spans="1:21" x14ac:dyDescent="0.3">
      <c r="A20">
        <v>0</v>
      </c>
      <c r="B20">
        <f t="shared" ca="1" si="0"/>
        <v>-3.0937518998283349E-2</v>
      </c>
      <c r="C20">
        <v>-1.297397558512811E-2</v>
      </c>
      <c r="D20">
        <f t="shared" si="1"/>
        <v>0.1870260244148719</v>
      </c>
      <c r="E20">
        <f t="shared" ca="1" si="2"/>
        <v>-0.2005202488046717</v>
      </c>
      <c r="F20">
        <v>4.1590014194149816E-2</v>
      </c>
      <c r="G20">
        <f t="shared" si="3"/>
        <v>6.322129050816458</v>
      </c>
      <c r="I20">
        <v>6.322129050816458</v>
      </c>
      <c r="J20">
        <v>0</v>
      </c>
      <c r="K20">
        <v>0.1870260244148719</v>
      </c>
      <c r="M20" s="6" t="s">
        <v>15</v>
      </c>
      <c r="N20" s="6">
        <v>2</v>
      </c>
      <c r="O20" s="6">
        <v>31.238261858856443</v>
      </c>
      <c r="P20" s="6">
        <v>15.619130929428222</v>
      </c>
      <c r="Q20" s="6">
        <v>421.86012844343816</v>
      </c>
      <c r="R20" s="6">
        <v>1.3982829372852418E-48</v>
      </c>
      <c r="S20" s="6"/>
      <c r="T20" s="6"/>
      <c r="U20" s="6"/>
    </row>
    <row r="21" spans="1:21" x14ac:dyDescent="0.3">
      <c r="A21">
        <v>0</v>
      </c>
      <c r="B21">
        <f t="shared" ca="1" si="0"/>
        <v>6.0425575773006661E-2</v>
      </c>
      <c r="C21">
        <v>-6.4599643599498824E-2</v>
      </c>
      <c r="D21">
        <f t="shared" si="1"/>
        <v>0.13540035640050119</v>
      </c>
      <c r="E21">
        <f t="shared" ca="1" si="2"/>
        <v>-0.19559652399796335</v>
      </c>
      <c r="F21">
        <v>0.25640028981599849</v>
      </c>
      <c r="G21">
        <f t="shared" si="3"/>
        <v>6.4595008244167502</v>
      </c>
      <c r="I21">
        <v>6.4595008244167502</v>
      </c>
      <c r="J21">
        <v>0</v>
      </c>
      <c r="K21">
        <v>0.13540035640050119</v>
      </c>
      <c r="M21" s="6" t="s">
        <v>16</v>
      </c>
      <c r="N21" s="6">
        <v>97</v>
      </c>
      <c r="O21" s="6">
        <v>3.5913697408302765</v>
      </c>
      <c r="P21" s="6">
        <v>3.7024430317837899E-2</v>
      </c>
      <c r="Q21" s="6"/>
      <c r="R21" s="6"/>
      <c r="S21" s="6"/>
      <c r="T21" s="6"/>
      <c r="U21" s="6"/>
    </row>
    <row r="22" spans="1:21" ht="15" thickBot="1" x14ac:dyDescent="0.35">
      <c r="A22">
        <v>0</v>
      </c>
      <c r="B22">
        <f t="shared" ca="1" si="0"/>
        <v>-2.9973685048038153E-2</v>
      </c>
      <c r="C22">
        <v>-5.392399472257196E-3</v>
      </c>
      <c r="D22">
        <f t="shared" si="1"/>
        <v>0.19460760052774281</v>
      </c>
      <c r="E22">
        <f t="shared" ca="1" si="2"/>
        <v>-2.8489327045912408E-2</v>
      </c>
      <c r="F22">
        <v>8.2731147162320787E-2</v>
      </c>
      <c r="G22">
        <f t="shared" si="3"/>
        <v>6.3746425479539344</v>
      </c>
      <c r="I22">
        <v>6.3746425479539344</v>
      </c>
      <c r="J22">
        <v>0</v>
      </c>
      <c r="K22">
        <v>0.19460760052774281</v>
      </c>
      <c r="M22" s="8" t="s">
        <v>17</v>
      </c>
      <c r="N22" s="8">
        <v>99</v>
      </c>
      <c r="O22" s="8">
        <v>34.829631599686721</v>
      </c>
      <c r="P22" s="8"/>
      <c r="Q22" s="8"/>
      <c r="R22" s="8"/>
      <c r="S22" s="6"/>
      <c r="T22" s="6"/>
      <c r="U22" s="6"/>
    </row>
    <row r="23" spans="1:21" ht="15" thickBot="1" x14ac:dyDescent="0.35">
      <c r="A23">
        <v>0</v>
      </c>
      <c r="B23">
        <f t="shared" ca="1" si="0"/>
        <v>-5.3771472788557997E-2</v>
      </c>
      <c r="C23">
        <v>0.12963165613076125</v>
      </c>
      <c r="D23">
        <f t="shared" si="1"/>
        <v>0.32963165613076129</v>
      </c>
      <c r="E23">
        <f t="shared" ca="1" si="2"/>
        <v>-6.0040935905300075E-2</v>
      </c>
      <c r="F23">
        <v>0.15035140867047792</v>
      </c>
      <c r="G23">
        <f t="shared" si="3"/>
        <v>6.6447988928666195</v>
      </c>
      <c r="I23">
        <v>6.6447988928666195</v>
      </c>
      <c r="J23">
        <v>0</v>
      </c>
      <c r="K23">
        <v>0.32963165613076129</v>
      </c>
      <c r="M23" s="6"/>
      <c r="N23" s="6"/>
      <c r="O23" s="6"/>
      <c r="P23" s="6"/>
      <c r="Q23" s="6"/>
      <c r="R23" s="6"/>
      <c r="S23" s="6"/>
      <c r="T23" s="6"/>
      <c r="U23" s="6"/>
    </row>
    <row r="24" spans="1:21" x14ac:dyDescent="0.3">
      <c r="A24">
        <v>0</v>
      </c>
      <c r="B24">
        <f t="shared" ca="1" si="0"/>
        <v>0.11915954510519094</v>
      </c>
      <c r="C24">
        <v>-5.8756213358029954E-2</v>
      </c>
      <c r="D24">
        <f t="shared" si="1"/>
        <v>0.14124378664197007</v>
      </c>
      <c r="E24">
        <f t="shared" ca="1" si="2"/>
        <v>0.37133374521527812</v>
      </c>
      <c r="F24">
        <v>-3.8635742016514721E-2</v>
      </c>
      <c r="G24">
        <f t="shared" si="3"/>
        <v>6.1732299379464397</v>
      </c>
      <c r="I24">
        <v>6.1732299379464397</v>
      </c>
      <c r="J24">
        <v>0</v>
      </c>
      <c r="K24">
        <v>0.14124378664197007</v>
      </c>
      <c r="M24" s="9"/>
      <c r="N24" s="9" t="s">
        <v>24</v>
      </c>
      <c r="O24" s="9" t="s">
        <v>12</v>
      </c>
      <c r="P24" s="9" t="s">
        <v>25</v>
      </c>
      <c r="Q24" s="9" t="s">
        <v>26</v>
      </c>
      <c r="R24" s="9" t="s">
        <v>27</v>
      </c>
      <c r="S24" s="9" t="s">
        <v>28</v>
      </c>
      <c r="T24" s="9" t="s">
        <v>29</v>
      </c>
      <c r="U24" s="9" t="s">
        <v>30</v>
      </c>
    </row>
    <row r="25" spans="1:21" x14ac:dyDescent="0.3">
      <c r="A25">
        <v>0</v>
      </c>
      <c r="B25">
        <f t="shared" ca="1" si="0"/>
        <v>0.12219670022213032</v>
      </c>
      <c r="C25">
        <v>6.8068213597919702E-2</v>
      </c>
      <c r="D25">
        <f t="shared" si="1"/>
        <v>0.26806821359791971</v>
      </c>
      <c r="E25">
        <f t="shared" ca="1" si="2"/>
        <v>0.19301063002779006</v>
      </c>
      <c r="F25">
        <v>4.080511110690558E-2</v>
      </c>
      <c r="G25">
        <f t="shared" si="3"/>
        <v>6.4429074315037855</v>
      </c>
      <c r="I25">
        <v>6.4429074315037855</v>
      </c>
      <c r="J25">
        <v>0</v>
      </c>
      <c r="K25">
        <v>0.26806821359791971</v>
      </c>
      <c r="M25" s="6" t="s">
        <v>18</v>
      </c>
      <c r="N25" s="6">
        <v>5.9991526276663611</v>
      </c>
      <c r="O25" s="6">
        <v>4.7202994957149969E-2</v>
      </c>
      <c r="P25" s="6">
        <v>127.09262692149692</v>
      </c>
      <c r="Q25" s="6">
        <v>1.099895077718329E-109</v>
      </c>
      <c r="R25" s="6">
        <v>5.905467749125604</v>
      </c>
      <c r="S25" s="6">
        <v>6.0928375062071183</v>
      </c>
      <c r="T25" s="6">
        <v>5.905467749125604</v>
      </c>
      <c r="U25" s="6">
        <v>6.0928375062071183</v>
      </c>
    </row>
    <row r="26" spans="1:21" x14ac:dyDescent="0.3">
      <c r="A26">
        <v>0</v>
      </c>
      <c r="B26">
        <f t="shared" ca="1" si="0"/>
        <v>2.5138010687108182E-2</v>
      </c>
      <c r="C26">
        <v>-0.17033365994080085</v>
      </c>
      <c r="D26">
        <f t="shared" si="1"/>
        <v>2.9666340059199159E-2</v>
      </c>
      <c r="E26">
        <f t="shared" ca="1" si="2"/>
        <v>9.0047327235189392E-2</v>
      </c>
      <c r="F26">
        <v>0.38927379212362706</v>
      </c>
      <c r="G26">
        <f t="shared" si="3"/>
        <v>6.4337733022124262</v>
      </c>
      <c r="I26">
        <v>6.4337733022124262</v>
      </c>
      <c r="J26">
        <v>0</v>
      </c>
      <c r="K26">
        <v>2.9666340059199159E-2</v>
      </c>
      <c r="M26" s="6" t="s">
        <v>43</v>
      </c>
      <c r="N26" s="6">
        <v>0.3168092020750366</v>
      </c>
      <c r="O26" s="6">
        <v>0.10770210550811701</v>
      </c>
      <c r="P26" s="6">
        <v>2.9415321137910357</v>
      </c>
      <c r="Q26" s="6">
        <v>4.0844068749802459E-3</v>
      </c>
      <c r="R26" s="6">
        <v>0.10305033609055236</v>
      </c>
      <c r="S26" s="6">
        <v>0.53056806805952084</v>
      </c>
      <c r="T26" s="6">
        <v>0.10305033609055236</v>
      </c>
      <c r="U26" s="6">
        <v>0.53056806805952084</v>
      </c>
    </row>
    <row r="27" spans="1:21" ht="15" thickBot="1" x14ac:dyDescent="0.35">
      <c r="A27">
        <v>0</v>
      </c>
      <c r="B27">
        <f t="shared" ca="1" si="0"/>
        <v>-8.1018102340484566E-2</v>
      </c>
      <c r="C27">
        <v>1.9778043878117508E-2</v>
      </c>
      <c r="D27">
        <f t="shared" si="1"/>
        <v>0.21977804387811753</v>
      </c>
      <c r="E27">
        <f t="shared" ca="1" si="2"/>
        <v>-1.7060049117912649E-2</v>
      </c>
      <c r="F27">
        <v>-0.31230031511814954</v>
      </c>
      <c r="G27">
        <f t="shared" si="3"/>
        <v>6.0173667506990265</v>
      </c>
      <c r="I27">
        <v>6.0173667506990265</v>
      </c>
      <c r="J27">
        <v>0</v>
      </c>
      <c r="K27">
        <v>0.21977804387811753</v>
      </c>
      <c r="M27" s="8" t="s">
        <v>44</v>
      </c>
      <c r="N27" s="8">
        <v>1.4945095966309518</v>
      </c>
      <c r="O27" s="8">
        <v>0.19721301980505065</v>
      </c>
      <c r="P27" s="8">
        <v>7.5781487353538166</v>
      </c>
      <c r="Q27" s="8">
        <v>2.0906510336969303E-11</v>
      </c>
      <c r="R27" s="8">
        <v>1.1030963436400327</v>
      </c>
      <c r="S27" s="8">
        <v>1.885922849621871</v>
      </c>
      <c r="T27" s="8">
        <v>1.1030963436400327</v>
      </c>
      <c r="U27" s="8">
        <v>1.885922849621871</v>
      </c>
    </row>
    <row r="28" spans="1:21" x14ac:dyDescent="0.3">
      <c r="A28">
        <v>0</v>
      </c>
      <c r="B28">
        <f t="shared" ca="1" si="0"/>
        <v>-0.10942229617454668</v>
      </c>
      <c r="C28">
        <v>-1.2235424571419852E-2</v>
      </c>
      <c r="D28">
        <f t="shared" si="1"/>
        <v>0.18776457542858016</v>
      </c>
      <c r="E28">
        <f t="shared" ca="1" si="2"/>
        <v>0.12524187573155005</v>
      </c>
      <c r="F28">
        <v>0.1235865405891796</v>
      </c>
      <c r="G28">
        <f t="shared" si="3"/>
        <v>6.4052334037320495</v>
      </c>
      <c r="I28">
        <v>6.4052334037320495</v>
      </c>
      <c r="J28">
        <v>0</v>
      </c>
      <c r="K28">
        <v>0.18776457542858016</v>
      </c>
    </row>
    <row r="29" spans="1:21" ht="18" x14ac:dyDescent="0.35">
      <c r="A29">
        <v>0</v>
      </c>
      <c r="B29">
        <f t="shared" ca="1" si="0"/>
        <v>5.9005409748160509E-3</v>
      </c>
      <c r="C29">
        <v>0.12358371158420678</v>
      </c>
      <c r="D29">
        <f t="shared" si="1"/>
        <v>0.32358371158420679</v>
      </c>
      <c r="E29">
        <f t="shared" ca="1" si="2"/>
        <v>-0.17405137991574626</v>
      </c>
      <c r="F29">
        <v>-1.6176870638107212E-2</v>
      </c>
      <c r="G29">
        <f t="shared" si="3"/>
        <v>6.4691986967382027</v>
      </c>
      <c r="I29">
        <v>6.4691986967382027</v>
      </c>
      <c r="J29">
        <v>0</v>
      </c>
      <c r="K29">
        <v>0.32358371158420679</v>
      </c>
      <c r="M29" s="109" t="s">
        <v>53</v>
      </c>
      <c r="N29" s="110"/>
      <c r="O29" s="110"/>
      <c r="P29" s="110"/>
      <c r="Q29" s="110"/>
      <c r="R29" s="110"/>
      <c r="S29" s="110"/>
      <c r="T29" s="110"/>
      <c r="U29" s="110"/>
    </row>
    <row r="30" spans="1:21" x14ac:dyDescent="0.3">
      <c r="A30">
        <v>0</v>
      </c>
      <c r="B30">
        <f t="shared" ca="1" si="0"/>
        <v>-0.16472252377760097</v>
      </c>
      <c r="C30">
        <v>-2.2761774215021666E-2</v>
      </c>
      <c r="D30">
        <f t="shared" si="1"/>
        <v>0.17723822578497833</v>
      </c>
      <c r="E30">
        <f t="shared" ca="1" si="2"/>
        <v>5.7285933927647442E-2</v>
      </c>
      <c r="F30">
        <v>-0.19401235254779817</v>
      </c>
      <c r="G30">
        <f t="shared" si="3"/>
        <v>6.0718449861296699</v>
      </c>
      <c r="I30">
        <v>6.0718449861296699</v>
      </c>
      <c r="J30">
        <v>0</v>
      </c>
      <c r="K30">
        <v>0.17723822578497833</v>
      </c>
      <c r="M30" s="17" t="s">
        <v>7</v>
      </c>
      <c r="N30" s="17"/>
      <c r="O30" s="17"/>
      <c r="P30" s="17"/>
      <c r="Q30" s="17"/>
      <c r="R30" s="17"/>
      <c r="S30" s="17"/>
      <c r="T30" s="17"/>
      <c r="U30" s="17"/>
    </row>
    <row r="31" spans="1:21" ht="15" thickBot="1" x14ac:dyDescent="0.35">
      <c r="A31">
        <v>0</v>
      </c>
      <c r="B31">
        <f t="shared" ca="1" si="0"/>
        <v>-4.7839385474529018E-2</v>
      </c>
      <c r="C31">
        <v>8.5970195696290552E-2</v>
      </c>
      <c r="D31">
        <f t="shared" si="1"/>
        <v>0.28597019569629056</v>
      </c>
      <c r="E31">
        <f t="shared" ca="1" si="2"/>
        <v>0.28045288665996787</v>
      </c>
      <c r="F31">
        <v>-0.23673403533647899</v>
      </c>
      <c r="G31">
        <f t="shared" si="3"/>
        <v>6.1922212582079572</v>
      </c>
      <c r="I31">
        <v>6.1922212582079572</v>
      </c>
      <c r="J31">
        <v>0</v>
      </c>
      <c r="K31">
        <v>0.28597019569629056</v>
      </c>
      <c r="M31" s="17"/>
      <c r="N31" s="17"/>
      <c r="O31" s="17"/>
      <c r="P31" s="17"/>
      <c r="Q31" s="17"/>
      <c r="R31" s="17"/>
      <c r="S31" s="17"/>
      <c r="T31" s="17"/>
      <c r="U31" s="17"/>
    </row>
    <row r="32" spans="1:21" x14ac:dyDescent="0.3">
      <c r="A32">
        <v>0</v>
      </c>
      <c r="B32">
        <f t="shared" ca="1" si="0"/>
        <v>-0.12005443628517459</v>
      </c>
      <c r="C32">
        <v>1.8456814492082339E-2</v>
      </c>
      <c r="D32">
        <f t="shared" si="1"/>
        <v>0.21845681449208235</v>
      </c>
      <c r="E32">
        <f t="shared" ca="1" si="2"/>
        <v>-4.75479946361663E-3</v>
      </c>
      <c r="F32">
        <v>-0.57534408073605314</v>
      </c>
      <c r="G32">
        <f t="shared" si="3"/>
        <v>5.7523411410020708</v>
      </c>
      <c r="I32">
        <v>5.7523411410020708</v>
      </c>
      <c r="J32">
        <v>0</v>
      </c>
      <c r="K32">
        <v>0.21845681449208235</v>
      </c>
      <c r="M32" s="18" t="s">
        <v>8</v>
      </c>
      <c r="N32" s="18"/>
      <c r="O32" s="17"/>
      <c r="P32" s="17"/>
      <c r="Q32" s="17"/>
      <c r="R32" s="17"/>
      <c r="S32" s="17"/>
      <c r="T32" s="17"/>
      <c r="U32" s="17"/>
    </row>
    <row r="33" spans="1:21" x14ac:dyDescent="0.3">
      <c r="A33">
        <v>0</v>
      </c>
      <c r="B33">
        <f t="shared" ca="1" si="0"/>
        <v>-0.10698211096699387</v>
      </c>
      <c r="C33">
        <v>2.1193883233111912E-2</v>
      </c>
      <c r="D33">
        <f t="shared" si="1"/>
        <v>0.22119388323311193</v>
      </c>
      <c r="E33">
        <f t="shared" ca="1" si="2"/>
        <v>-0.12423926339663625</v>
      </c>
      <c r="F33">
        <v>0.27394915477259657</v>
      </c>
      <c r="G33">
        <f t="shared" si="3"/>
        <v>6.605739979622264</v>
      </c>
      <c r="I33">
        <v>6.605739979622264</v>
      </c>
      <c r="J33">
        <v>0</v>
      </c>
      <c r="K33">
        <v>0.22119388323311193</v>
      </c>
      <c r="M33" s="17" t="s">
        <v>9</v>
      </c>
      <c r="N33" s="17">
        <v>0.93398432955153954</v>
      </c>
      <c r="O33" s="17"/>
      <c r="P33" s="17"/>
      <c r="Q33" s="17"/>
      <c r="R33" s="17"/>
      <c r="S33" s="17"/>
      <c r="T33" s="17"/>
      <c r="U33" s="17"/>
    </row>
    <row r="34" spans="1:21" x14ac:dyDescent="0.3">
      <c r="A34">
        <v>0</v>
      </c>
      <c r="B34">
        <f t="shared" ca="1" si="0"/>
        <v>-0.14015247329363884</v>
      </c>
      <c r="C34">
        <v>-0.2594295196731945</v>
      </c>
      <c r="D34">
        <f t="shared" si="1"/>
        <v>-5.9429519673194486E-2</v>
      </c>
      <c r="E34">
        <f t="shared" ca="1" si="2"/>
        <v>-5.521594338946139E-2</v>
      </c>
      <c r="F34">
        <v>3.9720964218842851E-2</v>
      </c>
      <c r="G34">
        <f t="shared" si="3"/>
        <v>5.9505766847090511</v>
      </c>
      <c r="I34">
        <v>5.9505766847090511</v>
      </c>
      <c r="J34">
        <v>0</v>
      </c>
      <c r="K34">
        <v>-5.9429519673194486E-2</v>
      </c>
      <c r="M34" s="17" t="s">
        <v>10</v>
      </c>
      <c r="N34" s="17">
        <v>0.87232672784783882</v>
      </c>
      <c r="O34" s="17"/>
      <c r="P34" s="17"/>
      <c r="Q34" s="17"/>
      <c r="R34" s="17"/>
      <c r="S34" s="17"/>
      <c r="T34" s="17"/>
      <c r="U34" s="17"/>
    </row>
    <row r="35" spans="1:21" x14ac:dyDescent="0.3">
      <c r="A35">
        <v>0</v>
      </c>
      <c r="B35">
        <f t="shared" ca="1" si="0"/>
        <v>-0.21972076169726662</v>
      </c>
      <c r="C35">
        <v>-0.10234453307976295</v>
      </c>
      <c r="D35">
        <f t="shared" si="1"/>
        <v>9.7655466920237063E-2</v>
      </c>
      <c r="E35">
        <f t="shared" ca="1" si="2"/>
        <v>-8.8849783124187974E-3</v>
      </c>
      <c r="F35">
        <v>0.2010062730924711</v>
      </c>
      <c r="G35">
        <f t="shared" si="3"/>
        <v>6.3474894734728267</v>
      </c>
      <c r="I35">
        <v>6.3474894734728267</v>
      </c>
      <c r="J35">
        <v>0</v>
      </c>
      <c r="K35">
        <v>9.7655466920237063E-2</v>
      </c>
      <c r="M35" s="17" t="s">
        <v>11</v>
      </c>
      <c r="N35" s="17">
        <v>0.87102393935649014</v>
      </c>
      <c r="O35" s="17"/>
      <c r="P35" s="17"/>
      <c r="Q35" s="17"/>
      <c r="R35" s="17"/>
      <c r="S35" s="17"/>
      <c r="T35" s="17"/>
      <c r="U35" s="17"/>
    </row>
    <row r="36" spans="1:21" x14ac:dyDescent="0.3">
      <c r="A36">
        <v>0</v>
      </c>
      <c r="B36">
        <f t="shared" ca="1" si="0"/>
        <v>-0.21476978390346618</v>
      </c>
      <c r="C36">
        <v>6.4947437736344635E-2</v>
      </c>
      <c r="D36">
        <f t="shared" si="1"/>
        <v>0.26494743773634466</v>
      </c>
      <c r="E36">
        <f t="shared" ca="1" si="2"/>
        <v>2.8105361157777828E-2</v>
      </c>
      <c r="F36">
        <v>9.2941211903719539E-2</v>
      </c>
      <c r="G36">
        <f t="shared" si="3"/>
        <v>6.4903623685082366</v>
      </c>
      <c r="I36">
        <v>6.4903623685082366</v>
      </c>
      <c r="J36">
        <v>0</v>
      </c>
      <c r="K36">
        <v>0.26494743773634466</v>
      </c>
      <c r="M36" s="17" t="s">
        <v>12</v>
      </c>
      <c r="N36" s="17">
        <v>9.8558837276768105E-2</v>
      </c>
      <c r="O36" s="17"/>
      <c r="P36" s="17"/>
      <c r="Q36" s="17"/>
      <c r="R36" s="17"/>
      <c r="S36" s="17"/>
      <c r="T36" s="17"/>
      <c r="U36" s="17"/>
    </row>
    <row r="37" spans="1:21" ht="15" thickBot="1" x14ac:dyDescent="0.35">
      <c r="A37">
        <v>0</v>
      </c>
      <c r="B37">
        <f t="shared" ca="1" si="0"/>
        <v>1.0936023408855373E-2</v>
      </c>
      <c r="C37">
        <v>-0.1285049204338797</v>
      </c>
      <c r="D37">
        <f t="shared" si="1"/>
        <v>7.1495079566120306E-2</v>
      </c>
      <c r="E37">
        <f t="shared" ca="1" si="2"/>
        <v>1.8511608291386954E-4</v>
      </c>
      <c r="F37">
        <v>0.2250328365505827</v>
      </c>
      <c r="G37">
        <f t="shared" si="3"/>
        <v>6.3322754558997634</v>
      </c>
      <c r="I37">
        <v>6.3322754558997634</v>
      </c>
      <c r="J37">
        <v>0</v>
      </c>
      <c r="K37">
        <v>7.1495079566120306E-2</v>
      </c>
      <c r="M37" s="19" t="s">
        <v>13</v>
      </c>
      <c r="N37" s="19">
        <v>100</v>
      </c>
      <c r="O37" s="17"/>
      <c r="P37" s="17"/>
      <c r="Q37" s="17"/>
      <c r="R37" s="17"/>
      <c r="S37" s="17"/>
      <c r="T37" s="17"/>
      <c r="U37" s="17"/>
    </row>
    <row r="38" spans="1:21" x14ac:dyDescent="0.3">
      <c r="A38">
        <v>0</v>
      </c>
      <c r="B38">
        <f t="shared" ca="1" si="0"/>
        <v>-4.317368057639584E-2</v>
      </c>
      <c r="C38">
        <v>-7.6949377868703317E-2</v>
      </c>
      <c r="D38">
        <f t="shared" si="1"/>
        <v>0.12305062213129669</v>
      </c>
      <c r="E38">
        <f t="shared" ca="1" si="2"/>
        <v>-6.2350644565297077E-2</v>
      </c>
      <c r="F38">
        <v>-8.989907480321907E-2</v>
      </c>
      <c r="G38">
        <f t="shared" si="3"/>
        <v>6.0946768583937265</v>
      </c>
      <c r="I38">
        <v>6.0946768583937265</v>
      </c>
      <c r="J38">
        <v>0</v>
      </c>
      <c r="K38">
        <v>0.12305062213129669</v>
      </c>
      <c r="M38" s="17"/>
      <c r="N38" s="17"/>
      <c r="O38" s="17"/>
      <c r="P38" s="17"/>
      <c r="Q38" s="17"/>
      <c r="R38" s="17"/>
      <c r="S38" s="17"/>
      <c r="T38" s="17"/>
      <c r="U38" s="17"/>
    </row>
    <row r="39" spans="1:21" ht="15" thickBot="1" x14ac:dyDescent="0.35">
      <c r="A39">
        <v>0</v>
      </c>
      <c r="B39">
        <f t="shared" ca="1" si="0"/>
        <v>0.11074368542428333</v>
      </c>
      <c r="C39">
        <v>-9.7029650140030607E-2</v>
      </c>
      <c r="D39">
        <f t="shared" si="1"/>
        <v>0.1029703498599694</v>
      </c>
      <c r="E39">
        <f t="shared" ca="1" si="2"/>
        <v>-4.7729120225895268E-2</v>
      </c>
      <c r="F39">
        <v>4.2090636690035765E-2</v>
      </c>
      <c r="G39">
        <f t="shared" si="3"/>
        <v>6.1965461614799899</v>
      </c>
      <c r="I39">
        <v>6.1965461614799899</v>
      </c>
      <c r="J39">
        <v>0</v>
      </c>
      <c r="K39">
        <v>0.1029703498599694</v>
      </c>
      <c r="M39" s="17" t="s">
        <v>14</v>
      </c>
      <c r="N39" s="17"/>
      <c r="O39" s="17"/>
      <c r="P39" s="17"/>
      <c r="Q39" s="17"/>
      <c r="R39" s="17"/>
      <c r="S39" s="17"/>
      <c r="T39" s="17"/>
      <c r="U39" s="17"/>
    </row>
    <row r="40" spans="1:21" x14ac:dyDescent="0.3">
      <c r="A40">
        <v>0</v>
      </c>
      <c r="B40">
        <f t="shared" ca="1" si="0"/>
        <v>-9.8018521456790686E-2</v>
      </c>
      <c r="C40">
        <v>-3.2714786257797966E-2</v>
      </c>
      <c r="D40">
        <f t="shared" si="1"/>
        <v>0.16728521374220204</v>
      </c>
      <c r="E40">
        <f t="shared" ca="1" si="2"/>
        <v>8.529319545194379E-2</v>
      </c>
      <c r="F40">
        <v>-0.10672787976080605</v>
      </c>
      <c r="G40">
        <f t="shared" si="3"/>
        <v>6.1441999408524977</v>
      </c>
      <c r="I40">
        <v>6.1441999408524977</v>
      </c>
      <c r="J40">
        <v>0</v>
      </c>
      <c r="K40">
        <v>0.16728521374220204</v>
      </c>
      <c r="M40" s="20"/>
      <c r="N40" s="20" t="s">
        <v>19</v>
      </c>
      <c r="O40" s="20" t="s">
        <v>20</v>
      </c>
      <c r="P40" s="20" t="s">
        <v>21</v>
      </c>
      <c r="Q40" s="20" t="s">
        <v>22</v>
      </c>
      <c r="R40" s="20" t="s">
        <v>23</v>
      </c>
      <c r="S40" s="17"/>
      <c r="T40" s="17"/>
      <c r="U40" s="17"/>
    </row>
    <row r="41" spans="1:21" x14ac:dyDescent="0.3">
      <c r="A41">
        <v>0</v>
      </c>
      <c r="B41">
        <f t="shared" ca="1" si="0"/>
        <v>-0.11568997377747814</v>
      </c>
      <c r="C41">
        <v>-8.7788770565257718E-2</v>
      </c>
      <c r="D41">
        <f t="shared" si="1"/>
        <v>0.11221122943474229</v>
      </c>
      <c r="E41">
        <f t="shared" ca="1" si="2"/>
        <v>-7.3347267817896147E-2</v>
      </c>
      <c r="F41">
        <v>-0.22329776307998392</v>
      </c>
      <c r="G41">
        <f t="shared" si="3"/>
        <v>5.9450190810721297</v>
      </c>
      <c r="I41">
        <v>5.9450190810721297</v>
      </c>
      <c r="J41">
        <v>0</v>
      </c>
      <c r="K41">
        <v>0.11221122943474229</v>
      </c>
      <c r="M41" s="17" t="s">
        <v>15</v>
      </c>
      <c r="N41" s="17">
        <v>1</v>
      </c>
      <c r="O41" s="17">
        <v>6.504237764772661</v>
      </c>
      <c r="P41" s="17">
        <v>6.504237764772661</v>
      </c>
      <c r="Q41" s="17">
        <v>669.58430600261818</v>
      </c>
      <c r="R41" s="17">
        <v>1.3587690616670864E-45</v>
      </c>
      <c r="S41" s="17"/>
      <c r="T41" s="17"/>
      <c r="U41" s="17"/>
    </row>
    <row r="42" spans="1:21" x14ac:dyDescent="0.3">
      <c r="A42">
        <v>0</v>
      </c>
      <c r="B42">
        <f t="shared" ca="1" si="0"/>
        <v>-5.5538240564004263E-2</v>
      </c>
      <c r="C42">
        <v>3.8929307056851131E-2</v>
      </c>
      <c r="D42">
        <f t="shared" si="1"/>
        <v>0.23892930705685114</v>
      </c>
      <c r="E42">
        <f t="shared" ca="1" si="2"/>
        <v>5.2578224807994157E-2</v>
      </c>
      <c r="F42">
        <v>-0.21013955242403606</v>
      </c>
      <c r="G42">
        <f t="shared" si="3"/>
        <v>6.1482544081612405</v>
      </c>
      <c r="I42">
        <v>6.1482544081612405</v>
      </c>
      <c r="J42">
        <v>0</v>
      </c>
      <c r="K42">
        <v>0.23892930705685114</v>
      </c>
      <c r="M42" s="17" t="s">
        <v>16</v>
      </c>
      <c r="N42" s="17">
        <v>98</v>
      </c>
      <c r="O42" s="17">
        <v>0.95195675172414862</v>
      </c>
      <c r="P42" s="17">
        <v>9.7138444053484554E-3</v>
      </c>
      <c r="Q42" s="17"/>
      <c r="R42" s="17"/>
      <c r="S42" s="17"/>
      <c r="T42" s="17"/>
      <c r="U42" s="17"/>
    </row>
    <row r="43" spans="1:21" ht="15" thickBot="1" x14ac:dyDescent="0.35">
      <c r="A43">
        <v>0</v>
      </c>
      <c r="B43">
        <f t="shared" ca="1" si="0"/>
        <v>-6.5446178220277096E-2</v>
      </c>
      <c r="C43">
        <v>-0.10196553390598401</v>
      </c>
      <c r="D43">
        <f t="shared" si="1"/>
        <v>9.8034466094016004E-2</v>
      </c>
      <c r="E43">
        <f t="shared" ca="1" si="2"/>
        <v>-0.13741483632789361</v>
      </c>
      <c r="F43">
        <v>-7.7479864325200057E-2</v>
      </c>
      <c r="G43">
        <f t="shared" si="3"/>
        <v>6.0695718348158234</v>
      </c>
      <c r="I43">
        <v>6.0695718348158234</v>
      </c>
      <c r="J43">
        <v>0</v>
      </c>
      <c r="K43">
        <v>9.8034466094016004E-2</v>
      </c>
      <c r="M43" s="19" t="s">
        <v>17</v>
      </c>
      <c r="N43" s="19">
        <v>99</v>
      </c>
      <c r="O43" s="19">
        <v>7.4561945164968098</v>
      </c>
      <c r="P43" s="19"/>
      <c r="Q43" s="19"/>
      <c r="R43" s="19"/>
      <c r="S43" s="17"/>
      <c r="T43" s="17"/>
      <c r="U43" s="17"/>
    </row>
    <row r="44" spans="1:21" ht="15" thickBot="1" x14ac:dyDescent="0.35">
      <c r="A44">
        <v>0</v>
      </c>
      <c r="B44">
        <f t="shared" ca="1" si="0"/>
        <v>7.3239751242924284E-2</v>
      </c>
      <c r="C44">
        <v>2.2647210425389488E-2</v>
      </c>
      <c r="D44">
        <f t="shared" si="1"/>
        <v>0.22264721042538949</v>
      </c>
      <c r="E44">
        <f t="shared" ca="1" si="2"/>
        <v>0.17992273375884454</v>
      </c>
      <c r="F44">
        <v>-0.18301313092884836</v>
      </c>
      <c r="G44">
        <f t="shared" si="3"/>
        <v>6.150957684709236</v>
      </c>
      <c r="I44">
        <v>6.150957684709236</v>
      </c>
      <c r="J44">
        <v>0</v>
      </c>
      <c r="K44">
        <v>0.22264721042538949</v>
      </c>
      <c r="M44" s="17"/>
      <c r="N44" s="17"/>
      <c r="O44" s="17"/>
      <c r="P44" s="17"/>
      <c r="Q44" s="17"/>
      <c r="R44" s="17"/>
      <c r="S44" s="17"/>
      <c r="T44" s="17"/>
      <c r="U44" s="17"/>
    </row>
    <row r="45" spans="1:21" x14ac:dyDescent="0.3">
      <c r="A45">
        <v>0</v>
      </c>
      <c r="B45">
        <f t="shared" ca="1" si="0"/>
        <v>-7.1237622588390989E-2</v>
      </c>
      <c r="C45">
        <v>-0.15380849335764232</v>
      </c>
      <c r="D45">
        <f t="shared" si="1"/>
        <v>4.6191506642357688E-2</v>
      </c>
      <c r="E45">
        <f t="shared" ca="1" si="2"/>
        <v>-6.974525743830276E-2</v>
      </c>
      <c r="F45">
        <v>-8.6058085372450965E-2</v>
      </c>
      <c r="G45">
        <f t="shared" si="3"/>
        <v>5.9832291745910853</v>
      </c>
      <c r="I45">
        <v>5.9832291745910853</v>
      </c>
      <c r="J45">
        <v>0</v>
      </c>
      <c r="K45">
        <v>4.6191506642357688E-2</v>
      </c>
      <c r="M45" s="20"/>
      <c r="N45" s="20" t="s">
        <v>24</v>
      </c>
      <c r="O45" s="20" t="s">
        <v>12</v>
      </c>
      <c r="P45" s="20" t="s">
        <v>25</v>
      </c>
      <c r="Q45" s="20" t="s">
        <v>26</v>
      </c>
      <c r="R45" s="20" t="s">
        <v>27</v>
      </c>
      <c r="S45" s="20" t="s">
        <v>28</v>
      </c>
      <c r="T45" s="20" t="s">
        <v>29</v>
      </c>
      <c r="U45" s="20" t="s">
        <v>30</v>
      </c>
    </row>
    <row r="46" spans="1:21" x14ac:dyDescent="0.3">
      <c r="A46">
        <v>0</v>
      </c>
      <c r="B46">
        <f t="shared" ca="1" si="0"/>
        <v>6.8783963728989456E-2</v>
      </c>
      <c r="C46">
        <v>-1.1208421690927018E-2</v>
      </c>
      <c r="D46">
        <f t="shared" si="1"/>
        <v>0.188791578309073</v>
      </c>
      <c r="E46">
        <f t="shared" ca="1" si="2"/>
        <v>0.2923190358397334</v>
      </c>
      <c r="F46">
        <v>0.1197569053975856</v>
      </c>
      <c r="G46">
        <f t="shared" si="3"/>
        <v>6.4029442728611956</v>
      </c>
      <c r="I46">
        <v>6.4029442728611956</v>
      </c>
      <c r="J46">
        <v>0</v>
      </c>
      <c r="K46">
        <v>0.188791578309073</v>
      </c>
      <c r="M46" s="17" t="s">
        <v>18</v>
      </c>
      <c r="N46" s="17">
        <v>0.19557461458224856</v>
      </c>
      <c r="O46" s="17">
        <v>1.3938324436852839E-2</v>
      </c>
      <c r="P46" s="17">
        <v>14.031429349222964</v>
      </c>
      <c r="Q46" s="17">
        <v>3.5333676406007646E-25</v>
      </c>
      <c r="R46" s="17">
        <v>0.16791446336693389</v>
      </c>
      <c r="S46" s="17">
        <v>0.22323476579756324</v>
      </c>
      <c r="T46" s="17">
        <v>0.16791446336693389</v>
      </c>
      <c r="U46" s="17">
        <v>0.22323476579756324</v>
      </c>
    </row>
    <row r="47" spans="1:21" ht="15" thickBot="1" x14ac:dyDescent="0.35">
      <c r="A47">
        <v>0</v>
      </c>
      <c r="B47">
        <f t="shared" ca="1" si="0"/>
        <v>0.15093785210970781</v>
      </c>
      <c r="C47">
        <v>0.16196876392048545</v>
      </c>
      <c r="D47">
        <f t="shared" si="1"/>
        <v>0.36196876392048549</v>
      </c>
      <c r="E47">
        <f t="shared" ca="1" si="2"/>
        <v>-2.9717075420109075E-2</v>
      </c>
      <c r="F47">
        <v>-0.18052597363997117</v>
      </c>
      <c r="G47">
        <f t="shared" si="3"/>
        <v>6.362427172240757</v>
      </c>
      <c r="I47">
        <v>6.362427172240757</v>
      </c>
      <c r="J47">
        <v>0</v>
      </c>
      <c r="K47">
        <v>0.36196876392048549</v>
      </c>
      <c r="M47" s="19" t="s">
        <v>43</v>
      </c>
      <c r="N47" s="19">
        <v>0.51006814308571158</v>
      </c>
      <c r="O47" s="19">
        <v>1.9711767455353607E-2</v>
      </c>
      <c r="P47" s="19">
        <v>25.876327135098173</v>
      </c>
      <c r="Q47" s="19">
        <v>1.3587690616671252E-45</v>
      </c>
      <c r="R47" s="19">
        <v>0.47095078209972291</v>
      </c>
      <c r="S47" s="19">
        <v>0.54918550407170019</v>
      </c>
      <c r="T47" s="19">
        <v>0.47095078209972291</v>
      </c>
      <c r="U47" s="19">
        <v>0.54918550407170019</v>
      </c>
    </row>
    <row r="48" spans="1:21" x14ac:dyDescent="0.3">
      <c r="A48">
        <v>0</v>
      </c>
      <c r="B48">
        <f t="shared" ca="1" si="0"/>
        <v>-1.6821988124706443E-2</v>
      </c>
      <c r="C48">
        <v>2.7887955391471243E-2</v>
      </c>
      <c r="D48">
        <f t="shared" si="1"/>
        <v>0.22788795539147125</v>
      </c>
      <c r="E48">
        <f t="shared" ca="1" si="2"/>
        <v>-6.7310598349983083E-2</v>
      </c>
      <c r="F48">
        <v>-0.10282666487698906</v>
      </c>
      <c r="G48">
        <f t="shared" si="3"/>
        <v>6.2390052682102173</v>
      </c>
      <c r="I48">
        <v>6.2390052682102173</v>
      </c>
      <c r="J48">
        <v>0</v>
      </c>
      <c r="K48">
        <v>0.22788795539147125</v>
      </c>
    </row>
    <row r="49" spans="1:21" ht="18" x14ac:dyDescent="0.35">
      <c r="A49">
        <v>0</v>
      </c>
      <c r="B49">
        <f t="shared" ca="1" si="0"/>
        <v>-0.14238984645981184</v>
      </c>
      <c r="C49">
        <v>-8.8172482133964558E-2</v>
      </c>
      <c r="D49">
        <f t="shared" si="1"/>
        <v>0.11182751786603545</v>
      </c>
      <c r="E49">
        <f t="shared" ca="1" si="2"/>
        <v>-0.10737587857823981</v>
      </c>
      <c r="F49">
        <v>0.22116234692260958</v>
      </c>
      <c r="G49">
        <f t="shared" si="3"/>
        <v>6.3889036237216628</v>
      </c>
      <c r="I49">
        <v>6.3889036237216628</v>
      </c>
      <c r="J49">
        <v>0</v>
      </c>
      <c r="K49">
        <v>0.11182751786603545</v>
      </c>
      <c r="M49" s="111" t="s">
        <v>58</v>
      </c>
      <c r="N49" s="111"/>
      <c r="O49" s="111"/>
      <c r="P49" s="111"/>
      <c r="Q49" s="111"/>
      <c r="R49" s="111"/>
      <c r="S49" s="111"/>
      <c r="T49" s="111"/>
      <c r="U49" s="111"/>
    </row>
    <row r="50" spans="1:21" x14ac:dyDescent="0.3">
      <c r="A50">
        <v>0</v>
      </c>
      <c r="B50">
        <f t="shared" ca="1" si="0"/>
        <v>3.818608439000365E-2</v>
      </c>
      <c r="C50">
        <v>0.14690200502821005</v>
      </c>
      <c r="D50">
        <f t="shared" si="1"/>
        <v>0.34690200502821006</v>
      </c>
      <c r="E50">
        <f t="shared" ca="1" si="2"/>
        <v>-0.25564884024204654</v>
      </c>
      <c r="F50">
        <v>2.1902774783584184E-2</v>
      </c>
      <c r="G50">
        <f t="shared" si="3"/>
        <v>6.5422557823258991</v>
      </c>
      <c r="I50">
        <v>6.5422557823258991</v>
      </c>
      <c r="J50">
        <v>0</v>
      </c>
      <c r="K50">
        <v>0.34690200502821006</v>
      </c>
      <c r="M50" s="21" t="s">
        <v>7</v>
      </c>
      <c r="N50" s="21"/>
      <c r="O50" s="21"/>
      <c r="P50" s="21"/>
      <c r="Q50" s="21"/>
      <c r="R50" s="21"/>
      <c r="S50" s="21"/>
      <c r="T50" s="21"/>
      <c r="U50" s="21"/>
    </row>
    <row r="51" spans="1:21" ht="15" thickBot="1" x14ac:dyDescent="0.35">
      <c r="A51">
        <v>0</v>
      </c>
      <c r="B51">
        <f t="shared" ca="1" si="0"/>
        <v>9.4273007839314693E-2</v>
      </c>
      <c r="C51">
        <v>2.9287268302262359E-2</v>
      </c>
      <c r="D51">
        <f t="shared" si="1"/>
        <v>0.22928726830226237</v>
      </c>
      <c r="E51">
        <f t="shared" ca="1" si="2"/>
        <v>-0.1429714476341867</v>
      </c>
      <c r="F51">
        <v>0.17140568024686764</v>
      </c>
      <c r="G51">
        <f t="shared" si="3"/>
        <v>6.5153365827002609</v>
      </c>
      <c r="I51">
        <v>6.5153365827002609</v>
      </c>
      <c r="J51">
        <v>0</v>
      </c>
      <c r="K51">
        <v>0.22928726830226237</v>
      </c>
      <c r="M51" s="21"/>
      <c r="N51" s="21"/>
      <c r="O51" s="21"/>
      <c r="P51" s="21"/>
      <c r="Q51" s="21"/>
      <c r="R51" s="21"/>
      <c r="S51" s="21"/>
      <c r="T51" s="21"/>
      <c r="U51" s="21"/>
    </row>
    <row r="52" spans="1:21" x14ac:dyDescent="0.3">
      <c r="A52">
        <v>1</v>
      </c>
      <c r="B52">
        <f t="shared" ca="1" si="0"/>
        <v>0.13212046241200856</v>
      </c>
      <c r="C52">
        <v>-9.1765433605406968E-2</v>
      </c>
      <c r="D52">
        <f t="shared" si="1"/>
        <v>0.60823456639459295</v>
      </c>
      <c r="E52">
        <f t="shared" ca="1" si="2"/>
        <v>-6.7051564395341851E-2</v>
      </c>
      <c r="F52">
        <v>-7.4329924023851565E-2</v>
      </c>
      <c r="G52">
        <f t="shared" si="3"/>
        <v>7.1380219255680375</v>
      </c>
      <c r="I52">
        <v>7.1380219255680375</v>
      </c>
      <c r="J52">
        <v>1</v>
      </c>
      <c r="K52">
        <v>0.60823456639459295</v>
      </c>
      <c r="M52" s="22" t="s">
        <v>8</v>
      </c>
      <c r="N52" s="22"/>
      <c r="O52" s="21"/>
      <c r="P52" s="21"/>
      <c r="Q52" s="21"/>
      <c r="R52" s="21"/>
      <c r="S52" s="21"/>
      <c r="T52" s="21"/>
      <c r="U52" s="21"/>
    </row>
    <row r="53" spans="1:21" x14ac:dyDescent="0.3">
      <c r="A53">
        <v>1</v>
      </c>
      <c r="B53">
        <f t="shared" ca="1" si="0"/>
        <v>5.8539259033670611E-2</v>
      </c>
      <c r="C53">
        <v>-4.7568197685311765E-2</v>
      </c>
      <c r="D53">
        <f t="shared" si="1"/>
        <v>0.65243180231468823</v>
      </c>
      <c r="E53">
        <f t="shared" ca="1" si="2"/>
        <v>0.14986133129698789</v>
      </c>
      <c r="F53">
        <v>-0.23366609923910958</v>
      </c>
      <c r="G53">
        <f t="shared" si="3"/>
        <v>7.0449816042329223</v>
      </c>
      <c r="I53">
        <v>7.0449816042329223</v>
      </c>
      <c r="J53">
        <v>1</v>
      </c>
      <c r="K53">
        <v>0.65243180231468823</v>
      </c>
      <c r="M53" s="21" t="s">
        <v>9</v>
      </c>
      <c r="N53" s="21">
        <v>0.91424303003317653</v>
      </c>
      <c r="O53" s="21"/>
      <c r="P53" s="21"/>
      <c r="Q53" s="21"/>
      <c r="R53" s="21"/>
      <c r="S53" s="21"/>
      <c r="T53" s="21"/>
      <c r="U53" s="21"/>
    </row>
    <row r="54" spans="1:21" x14ac:dyDescent="0.3">
      <c r="A54">
        <v>1</v>
      </c>
      <c r="B54">
        <f t="shared" ca="1" si="0"/>
        <v>-7.7205503659126859E-2</v>
      </c>
      <c r="C54">
        <v>-4.2662945666582762E-2</v>
      </c>
      <c r="D54">
        <f t="shared" si="1"/>
        <v>0.65733705433341716</v>
      </c>
      <c r="E54">
        <f t="shared" ca="1" si="2"/>
        <v>-0.33120614379871105</v>
      </c>
      <c r="F54">
        <v>0.21413242730812365</v>
      </c>
      <c r="G54">
        <f t="shared" si="3"/>
        <v>7.500138008808249</v>
      </c>
      <c r="I54">
        <v>7.500138008808249</v>
      </c>
      <c r="J54">
        <v>1</v>
      </c>
      <c r="K54">
        <v>0.65733705433341716</v>
      </c>
      <c r="M54" s="21" t="s">
        <v>10</v>
      </c>
      <c r="N54" s="21">
        <v>0.83584031796424363</v>
      </c>
      <c r="O54" s="21"/>
      <c r="P54" s="21"/>
      <c r="Q54" s="21"/>
      <c r="R54" s="21"/>
      <c r="S54" s="21"/>
      <c r="T54" s="21"/>
      <c r="U54" s="21"/>
    </row>
    <row r="55" spans="1:21" x14ac:dyDescent="0.3">
      <c r="A55">
        <v>1</v>
      </c>
      <c r="B55">
        <f t="shared" ca="1" si="0"/>
        <v>-0.17271932383763186</v>
      </c>
      <c r="C55">
        <v>0.16475187776500361</v>
      </c>
      <c r="D55">
        <f t="shared" si="1"/>
        <v>0.86475187776500362</v>
      </c>
      <c r="E55">
        <f t="shared" ca="1" si="2"/>
        <v>-0.37028581402181365</v>
      </c>
      <c r="F55">
        <v>0.44944358623065334</v>
      </c>
      <c r="G55">
        <f t="shared" si="3"/>
        <v>8.0465714028781594</v>
      </c>
      <c r="I55">
        <v>8.0465714028781594</v>
      </c>
      <c r="J55">
        <v>1</v>
      </c>
      <c r="K55">
        <v>0.86475187776500362</v>
      </c>
      <c r="M55" s="21" t="s">
        <v>11</v>
      </c>
      <c r="N55" s="21">
        <v>0.83416521916796038</v>
      </c>
      <c r="O55" s="21"/>
      <c r="P55" s="21"/>
      <c r="Q55" s="21"/>
      <c r="R55" s="21"/>
      <c r="S55" s="21"/>
      <c r="T55" s="21"/>
      <c r="U55" s="21"/>
    </row>
    <row r="56" spans="1:21" x14ac:dyDescent="0.3">
      <c r="A56">
        <v>1</v>
      </c>
      <c r="B56">
        <f t="shared" ca="1" si="0"/>
        <v>0.28156532588380512</v>
      </c>
      <c r="C56">
        <v>-4.7133688756422952E-2</v>
      </c>
      <c r="D56">
        <f t="shared" si="1"/>
        <v>0.65286631124357697</v>
      </c>
      <c r="E56">
        <f t="shared" ca="1" si="2"/>
        <v>1.4100492485313807E-2</v>
      </c>
      <c r="F56">
        <v>0.15332235303001007</v>
      </c>
      <c r="G56">
        <f t="shared" si="3"/>
        <v>7.4326218198953748</v>
      </c>
      <c r="I56">
        <v>7.4326218198953748</v>
      </c>
      <c r="J56">
        <v>1</v>
      </c>
      <c r="K56">
        <v>0.65286631124357697</v>
      </c>
      <c r="M56" s="21" t="s">
        <v>12</v>
      </c>
      <c r="N56" s="21">
        <v>0.24154310995684294</v>
      </c>
      <c r="O56" s="21"/>
      <c r="P56" s="21"/>
      <c r="Q56" s="21"/>
      <c r="R56" s="21"/>
      <c r="S56" s="21"/>
      <c r="T56" s="21"/>
      <c r="U56" s="21"/>
    </row>
    <row r="57" spans="1:21" ht="15" thickBot="1" x14ac:dyDescent="0.35">
      <c r="A57">
        <v>1</v>
      </c>
      <c r="B57">
        <f t="shared" ca="1" si="0"/>
        <v>3.0270468845781152E-2</v>
      </c>
      <c r="C57">
        <v>-6.7879800347684358E-2</v>
      </c>
      <c r="D57">
        <f t="shared" si="1"/>
        <v>0.63212019965231558</v>
      </c>
      <c r="E57">
        <f t="shared" ca="1" si="2"/>
        <v>5.8409451561058619E-3</v>
      </c>
      <c r="F57">
        <v>-0.10052686157830748</v>
      </c>
      <c r="G57">
        <f t="shared" si="3"/>
        <v>7.1476534379001659</v>
      </c>
      <c r="I57">
        <v>7.1476534379001659</v>
      </c>
      <c r="J57">
        <v>1</v>
      </c>
      <c r="K57">
        <v>0.63212019965231558</v>
      </c>
      <c r="M57" s="23" t="s">
        <v>13</v>
      </c>
      <c r="N57" s="23">
        <v>100</v>
      </c>
      <c r="O57" s="21"/>
      <c r="P57" s="21"/>
      <c r="Q57" s="21"/>
      <c r="R57" s="21"/>
      <c r="S57" s="21"/>
      <c r="T57" s="21"/>
      <c r="U57" s="21"/>
    </row>
    <row r="58" spans="1:21" x14ac:dyDescent="0.3">
      <c r="A58">
        <v>1</v>
      </c>
      <c r="B58">
        <f t="shared" ca="1" si="0"/>
        <v>-0.10213904319562384</v>
      </c>
      <c r="C58">
        <v>0.12559294715996858</v>
      </c>
      <c r="D58">
        <f t="shared" si="1"/>
        <v>0.82559294715996856</v>
      </c>
      <c r="E58">
        <f t="shared" ca="1" si="2"/>
        <v>-0.28264026413785753</v>
      </c>
      <c r="F58">
        <v>0.54033558992835518</v>
      </c>
      <c r="G58">
        <f t="shared" si="3"/>
        <v>8.0787250106683075</v>
      </c>
      <c r="I58">
        <v>8.0787250106683075</v>
      </c>
      <c r="J58">
        <v>1</v>
      </c>
      <c r="K58">
        <v>0.82559294715996856</v>
      </c>
      <c r="M58" s="21"/>
      <c r="N58" s="21"/>
      <c r="O58" s="21"/>
      <c r="P58" s="21"/>
      <c r="Q58" s="21"/>
      <c r="R58" s="21"/>
      <c r="S58" s="21"/>
      <c r="T58" s="21"/>
      <c r="U58" s="21"/>
    </row>
    <row r="59" spans="1:21" ht="15" thickBot="1" x14ac:dyDescent="0.35">
      <c r="A59">
        <v>1</v>
      </c>
      <c r="B59">
        <f t="shared" ca="1" si="0"/>
        <v>-3.6896537435608515E-2</v>
      </c>
      <c r="C59">
        <v>-4.6293501252029717E-2</v>
      </c>
      <c r="D59">
        <f t="shared" si="1"/>
        <v>0.65370649874797027</v>
      </c>
      <c r="E59">
        <f t="shared" ca="1" si="2"/>
        <v>-0.10752740376846957</v>
      </c>
      <c r="F59">
        <v>-0.20135963558730663</v>
      </c>
      <c r="G59">
        <f t="shared" si="3"/>
        <v>7.0792001125346493</v>
      </c>
      <c r="I59">
        <v>7.0792001125346493</v>
      </c>
      <c r="J59">
        <v>1</v>
      </c>
      <c r="K59">
        <v>0.65370649874797027</v>
      </c>
      <c r="M59" s="21" t="s">
        <v>14</v>
      </c>
      <c r="N59" s="21"/>
      <c r="O59" s="21"/>
      <c r="P59" s="21"/>
      <c r="Q59" s="21"/>
      <c r="R59" s="21"/>
      <c r="S59" s="21"/>
      <c r="T59" s="21"/>
      <c r="U59" s="21"/>
    </row>
    <row r="60" spans="1:21" x14ac:dyDescent="0.3">
      <c r="A60">
        <v>1</v>
      </c>
      <c r="B60">
        <f t="shared" ca="1" si="0"/>
        <v>-0.14077510830397874</v>
      </c>
      <c r="C60">
        <v>4.066816289658895E-2</v>
      </c>
      <c r="D60">
        <f t="shared" si="1"/>
        <v>0.74066816289658888</v>
      </c>
      <c r="E60">
        <f t="shared" ca="1" si="2"/>
        <v>0.17606783815972077</v>
      </c>
      <c r="F60">
        <v>0.18258087851844437</v>
      </c>
      <c r="G60">
        <f t="shared" si="3"/>
        <v>7.5935831228633273</v>
      </c>
      <c r="I60">
        <v>7.5935831228633273</v>
      </c>
      <c r="J60">
        <v>1</v>
      </c>
      <c r="K60">
        <v>0.74066816289658888</v>
      </c>
      <c r="M60" s="24"/>
      <c r="N60" s="24" t="s">
        <v>19</v>
      </c>
      <c r="O60" s="24" t="s">
        <v>20</v>
      </c>
      <c r="P60" s="24" t="s">
        <v>21</v>
      </c>
      <c r="Q60" s="24" t="s">
        <v>22</v>
      </c>
      <c r="R60" s="24" t="s">
        <v>23</v>
      </c>
      <c r="S60" s="21"/>
      <c r="T60" s="21"/>
      <c r="U60" s="21"/>
    </row>
    <row r="61" spans="1:21" x14ac:dyDescent="0.3">
      <c r="A61">
        <v>1</v>
      </c>
      <c r="B61">
        <f t="shared" ca="1" si="0"/>
        <v>-9.9531900510240204E-2</v>
      </c>
      <c r="C61">
        <v>3.9633288508619503E-2</v>
      </c>
      <c r="D61">
        <f t="shared" si="1"/>
        <v>0.73963328850861942</v>
      </c>
      <c r="E61">
        <f t="shared" ca="1" si="2"/>
        <v>0.2136708118803414</v>
      </c>
      <c r="F61">
        <v>1.9575194874297458E-2</v>
      </c>
      <c r="G61">
        <f t="shared" si="3"/>
        <v>7.4290251276372263</v>
      </c>
      <c r="I61">
        <v>7.4290251276372263</v>
      </c>
      <c r="J61">
        <v>1</v>
      </c>
      <c r="K61">
        <v>0.73963328850861942</v>
      </c>
      <c r="M61" s="21" t="s">
        <v>15</v>
      </c>
      <c r="N61" s="21">
        <v>1</v>
      </c>
      <c r="O61" s="21">
        <v>29.112010350859617</v>
      </c>
      <c r="P61" s="21">
        <v>29.112010350859617</v>
      </c>
      <c r="Q61" s="21">
        <v>498.97971380484381</v>
      </c>
      <c r="R61" s="21">
        <v>3.1000392658207381E-40</v>
      </c>
      <c r="S61" s="21"/>
      <c r="T61" s="21"/>
      <c r="U61" s="21"/>
    </row>
    <row r="62" spans="1:21" x14ac:dyDescent="0.3">
      <c r="A62">
        <v>1</v>
      </c>
      <c r="B62">
        <f t="shared" ca="1" si="0"/>
        <v>0.21592728496819885</v>
      </c>
      <c r="C62">
        <v>0.12159852644406277</v>
      </c>
      <c r="D62">
        <f t="shared" si="1"/>
        <v>0.82159852644406273</v>
      </c>
      <c r="E62">
        <f t="shared" ca="1" si="2"/>
        <v>0.11346574747455876</v>
      </c>
      <c r="F62">
        <v>-0.14203471038379015</v>
      </c>
      <c r="G62">
        <f t="shared" si="3"/>
        <v>7.3903630792823041</v>
      </c>
      <c r="I62">
        <v>7.3903630792823041</v>
      </c>
      <c r="J62">
        <v>1</v>
      </c>
      <c r="K62">
        <v>0.82159852644406273</v>
      </c>
      <c r="M62" s="21" t="s">
        <v>16</v>
      </c>
      <c r="N62" s="21">
        <v>98</v>
      </c>
      <c r="O62" s="21">
        <v>5.717621248827105</v>
      </c>
      <c r="P62" s="21">
        <v>5.8343073967623518E-2</v>
      </c>
      <c r="Q62" s="21"/>
      <c r="R62" s="21"/>
      <c r="S62" s="21"/>
      <c r="T62" s="21"/>
      <c r="U62" s="21"/>
    </row>
    <row r="63" spans="1:21" ht="15" thickBot="1" x14ac:dyDescent="0.35">
      <c r="A63">
        <v>1</v>
      </c>
      <c r="B63">
        <f t="shared" ca="1" si="0"/>
        <v>-0.18520389355867534</v>
      </c>
      <c r="C63">
        <v>3.7303444184358964E-2</v>
      </c>
      <c r="D63">
        <f t="shared" si="1"/>
        <v>0.73730344418435889</v>
      </c>
      <c r="E63">
        <f t="shared" ca="1" si="2"/>
        <v>-0.45697204777518413</v>
      </c>
      <c r="F63">
        <v>0.23073175362441911</v>
      </c>
      <c r="G63">
        <f t="shared" si="3"/>
        <v>7.6366869199009573</v>
      </c>
      <c r="I63">
        <v>7.6366869199009573</v>
      </c>
      <c r="J63">
        <v>1</v>
      </c>
      <c r="K63">
        <v>0.73730344418435889</v>
      </c>
      <c r="M63" s="23" t="s">
        <v>17</v>
      </c>
      <c r="N63" s="23">
        <v>99</v>
      </c>
      <c r="O63" s="23">
        <v>34.829631599686721</v>
      </c>
      <c r="P63" s="23"/>
      <c r="Q63" s="23"/>
      <c r="R63" s="23"/>
      <c r="S63" s="21"/>
      <c r="T63" s="21"/>
      <c r="U63" s="21"/>
    </row>
    <row r="64" spans="1:21" ht="15" thickBot="1" x14ac:dyDescent="0.35">
      <c r="A64">
        <v>1</v>
      </c>
      <c r="B64">
        <f t="shared" ca="1" si="0"/>
        <v>-0.15963835794787395</v>
      </c>
      <c r="C64">
        <v>2.502386366904958E-2</v>
      </c>
      <c r="D64">
        <f t="shared" si="1"/>
        <v>0.72502386366904958</v>
      </c>
      <c r="E64">
        <f t="shared" ca="1" si="2"/>
        <v>2.1256354704006466E-2</v>
      </c>
      <c r="F64">
        <v>0.17013658142269739</v>
      </c>
      <c r="G64">
        <f t="shared" si="3"/>
        <v>7.5576723769262717</v>
      </c>
      <c r="I64">
        <v>7.5576723769262717</v>
      </c>
      <c r="J64">
        <v>1</v>
      </c>
      <c r="K64">
        <v>0.72502386366904958</v>
      </c>
      <c r="M64" s="21"/>
      <c r="N64" s="21"/>
      <c r="O64" s="21"/>
      <c r="P64" s="21"/>
      <c r="Q64" s="21"/>
      <c r="R64" s="21"/>
      <c r="S64" s="21"/>
      <c r="T64" s="21"/>
      <c r="U64" s="21"/>
    </row>
    <row r="65" spans="1:21" x14ac:dyDescent="0.3">
      <c r="A65">
        <v>1</v>
      </c>
      <c r="B65">
        <f t="shared" ca="1" si="0"/>
        <v>0.16465854013503622</v>
      </c>
      <c r="C65">
        <v>-0.13172223630562202</v>
      </c>
      <c r="D65">
        <f t="shared" si="1"/>
        <v>0.56827776369437788</v>
      </c>
      <c r="E65">
        <f t="shared" ca="1" si="2"/>
        <v>6.9669687605711197E-2</v>
      </c>
      <c r="F65">
        <v>1.9443091029377156E-2</v>
      </c>
      <c r="G65">
        <f t="shared" si="3"/>
        <v>7.1718597365709433</v>
      </c>
      <c r="I65">
        <v>7.1718597365709433</v>
      </c>
      <c r="J65">
        <v>1</v>
      </c>
      <c r="K65">
        <v>0.56827776369437788</v>
      </c>
      <c r="M65" s="24"/>
      <c r="N65" s="24" t="s">
        <v>24</v>
      </c>
      <c r="O65" s="24" t="s">
        <v>12</v>
      </c>
      <c r="P65" s="24" t="s">
        <v>25</v>
      </c>
      <c r="Q65" s="24" t="s">
        <v>26</v>
      </c>
      <c r="R65" s="24" t="s">
        <v>27</v>
      </c>
      <c r="S65" s="24" t="s">
        <v>28</v>
      </c>
      <c r="T65" s="24" t="s">
        <v>29</v>
      </c>
      <c r="U65" s="24" t="s">
        <v>30</v>
      </c>
    </row>
    <row r="66" spans="1:21" x14ac:dyDescent="0.3">
      <c r="A66">
        <v>1</v>
      </c>
      <c r="B66">
        <f t="shared" ca="1" si="0"/>
        <v>0.14734026264302921</v>
      </c>
      <c r="C66">
        <v>-4.7174331414949984E-2</v>
      </c>
      <c r="D66">
        <f t="shared" si="1"/>
        <v>0.65282566858504998</v>
      </c>
      <c r="E66">
        <f t="shared" ca="1" si="2"/>
        <v>-0.22915919211129765</v>
      </c>
      <c r="F66">
        <v>-8.8936478981998024E-2</v>
      </c>
      <c r="G66">
        <f t="shared" si="3"/>
        <v>7.1903020238955762</v>
      </c>
      <c r="I66">
        <v>7.1903020238955762</v>
      </c>
      <c r="J66">
        <v>1</v>
      </c>
      <c r="K66">
        <v>0.65282566858504998</v>
      </c>
      <c r="M66" s="21" t="s">
        <v>18</v>
      </c>
      <c r="N66" s="21">
        <v>6.2914407660169314</v>
      </c>
      <c r="O66" s="21">
        <v>3.4159354199874294E-2</v>
      </c>
      <c r="P66" s="21">
        <v>184.17914838800095</v>
      </c>
      <c r="Q66" s="21">
        <v>2.6360607916164496E-126</v>
      </c>
      <c r="R66" s="21">
        <v>6.2236526393402531</v>
      </c>
      <c r="S66" s="21">
        <v>6.3592288926936096</v>
      </c>
      <c r="T66" s="21">
        <v>6.2236526393402531</v>
      </c>
      <c r="U66" s="21">
        <v>6.3592288926936096</v>
      </c>
    </row>
    <row r="67" spans="1:21" ht="15" thickBot="1" x14ac:dyDescent="0.35">
      <c r="A67">
        <v>1</v>
      </c>
      <c r="B67">
        <f t="shared" ref="B67:B101" ca="1" si="4">NORMINV(RAND(),0,0.1)</f>
        <v>8.7767167701897977E-2</v>
      </c>
      <c r="C67">
        <v>-2.4441134893911958E-2</v>
      </c>
      <c r="D67">
        <f t="shared" ref="D67:D101" si="5">0.2+0.5*A67+C67</f>
        <v>0.67555886510608798</v>
      </c>
      <c r="E67">
        <f t="shared" ref="E67:E101" ca="1" si="6">NORMINV(RAND(), 0, 0.2)</f>
        <v>0.28747428706270262</v>
      </c>
      <c r="F67">
        <v>-0.21112377450900188</v>
      </c>
      <c r="G67">
        <f t="shared" ref="G67:G101" si="7">6+0.3*A67+1.5*D67+F67</f>
        <v>7.1022145231501304</v>
      </c>
      <c r="I67">
        <v>7.1022145231501304</v>
      </c>
      <c r="J67">
        <v>1</v>
      </c>
      <c r="K67">
        <v>0.67555886510608798</v>
      </c>
      <c r="M67" s="23" t="s">
        <v>43</v>
      </c>
      <c r="N67" s="26">
        <v>1.0791109368523621</v>
      </c>
      <c r="O67" s="23">
        <v>4.8308621991368553E-2</v>
      </c>
      <c r="P67" s="23">
        <v>22.337853831665292</v>
      </c>
      <c r="Q67" s="23">
        <v>3.1000392658207821E-40</v>
      </c>
      <c r="R67" s="23">
        <v>0.98324404873833871</v>
      </c>
      <c r="S67" s="23">
        <v>1.1749778249663856</v>
      </c>
      <c r="T67" s="23">
        <v>0.98324404873833871</v>
      </c>
      <c r="U67" s="23">
        <v>1.1749778249663856</v>
      </c>
    </row>
    <row r="68" spans="1:21" x14ac:dyDescent="0.3">
      <c r="A68">
        <v>1</v>
      </c>
      <c r="B68">
        <f t="shared" ca="1" si="4"/>
        <v>-0.1208398749827542</v>
      </c>
      <c r="C68">
        <v>0.26649253963577396</v>
      </c>
      <c r="D68">
        <f t="shared" si="5"/>
        <v>0.96649253963577397</v>
      </c>
      <c r="E68">
        <f t="shared" ca="1" si="6"/>
        <v>-0.10042774484840947</v>
      </c>
      <c r="F68">
        <v>-9.8400820144466702E-2</v>
      </c>
      <c r="G68">
        <f t="shared" si="7"/>
        <v>7.6513379893091935</v>
      </c>
      <c r="I68">
        <v>7.6513379893091935</v>
      </c>
      <c r="J68">
        <v>1</v>
      </c>
      <c r="K68">
        <v>0.96649253963577397</v>
      </c>
    </row>
    <row r="69" spans="1:21" x14ac:dyDescent="0.3">
      <c r="A69">
        <v>1</v>
      </c>
      <c r="B69">
        <f t="shared" ca="1" si="4"/>
        <v>9.228871858362625E-2</v>
      </c>
      <c r="C69">
        <v>0.14350855340467844</v>
      </c>
      <c r="D69">
        <f t="shared" si="5"/>
        <v>0.84350855340467845</v>
      </c>
      <c r="E69">
        <f t="shared" ca="1" si="6"/>
        <v>-7.5762277572192574E-2</v>
      </c>
      <c r="F69">
        <v>0.12067916444888507</v>
      </c>
      <c r="G69">
        <f t="shared" si="7"/>
        <v>7.6859419945559022</v>
      </c>
      <c r="I69">
        <v>7.6859419945559022</v>
      </c>
      <c r="J69">
        <v>1</v>
      </c>
      <c r="K69">
        <v>0.84350855340467845</v>
      </c>
    </row>
    <row r="70" spans="1:21" x14ac:dyDescent="0.3">
      <c r="A70">
        <v>1</v>
      </c>
      <c r="B70">
        <f t="shared" ca="1" si="4"/>
        <v>5.7604461992686956E-2</v>
      </c>
      <c r="C70">
        <v>5.2380254412731066E-2</v>
      </c>
      <c r="D70">
        <f t="shared" si="5"/>
        <v>0.75238025441273104</v>
      </c>
      <c r="E70">
        <f t="shared" ca="1" si="6"/>
        <v>9.9813390519183504E-3</v>
      </c>
      <c r="F70">
        <v>-0.13650636682949682</v>
      </c>
      <c r="G70">
        <f t="shared" si="7"/>
        <v>7.2920640147895988</v>
      </c>
      <c r="I70">
        <v>7.2920640147895988</v>
      </c>
      <c r="J70">
        <v>1</v>
      </c>
      <c r="K70">
        <v>0.75238025441273104</v>
      </c>
    </row>
    <row r="71" spans="1:21" x14ac:dyDescent="0.3">
      <c r="A71">
        <v>1</v>
      </c>
      <c r="B71">
        <f t="shared" ca="1" si="4"/>
        <v>-5.4530933279105624E-2</v>
      </c>
      <c r="C71">
        <v>0.12919979524280295</v>
      </c>
      <c r="D71">
        <f t="shared" si="5"/>
        <v>0.82919979524280296</v>
      </c>
      <c r="E71">
        <f t="shared" ca="1" si="6"/>
        <v>0.33844112516170344</v>
      </c>
      <c r="F71">
        <v>0.13133604118138062</v>
      </c>
      <c r="G71">
        <f t="shared" si="7"/>
        <v>7.6751357340455844</v>
      </c>
      <c r="I71">
        <v>7.6751357340455844</v>
      </c>
      <c r="J71">
        <v>1</v>
      </c>
      <c r="K71">
        <v>0.82919979524280296</v>
      </c>
    </row>
    <row r="72" spans="1:21" x14ac:dyDescent="0.3">
      <c r="A72">
        <v>1</v>
      </c>
      <c r="B72">
        <f t="shared" ca="1" si="4"/>
        <v>9.107178317041284E-2</v>
      </c>
      <c r="C72">
        <v>-7.2375642320798503E-2</v>
      </c>
      <c r="D72">
        <f t="shared" si="5"/>
        <v>0.62762435767920144</v>
      </c>
      <c r="E72">
        <f t="shared" ca="1" si="6"/>
        <v>0.15070915195426321</v>
      </c>
      <c r="F72">
        <v>0.20575872084779465</v>
      </c>
      <c r="G72">
        <f t="shared" si="7"/>
        <v>7.4471952573665963</v>
      </c>
      <c r="I72">
        <v>7.4471952573665963</v>
      </c>
      <c r="J72">
        <v>1</v>
      </c>
      <c r="K72">
        <v>0.62762435767920144</v>
      </c>
    </row>
    <row r="73" spans="1:21" x14ac:dyDescent="0.3">
      <c r="A73">
        <v>1</v>
      </c>
      <c r="B73">
        <f t="shared" ca="1" si="4"/>
        <v>-3.5835763488256604E-3</v>
      </c>
      <c r="C73">
        <v>-3.0244614752446799E-2</v>
      </c>
      <c r="D73">
        <f t="shared" si="5"/>
        <v>0.66975538524755318</v>
      </c>
      <c r="E73">
        <f t="shared" ca="1" si="6"/>
        <v>-0.17042920861915506</v>
      </c>
      <c r="F73">
        <v>0.2768385272322344</v>
      </c>
      <c r="G73">
        <f t="shared" si="7"/>
        <v>7.5814716051035642</v>
      </c>
      <c r="I73">
        <v>7.5814716051035642</v>
      </c>
      <c r="J73">
        <v>1</v>
      </c>
      <c r="K73">
        <v>0.66975538524755318</v>
      </c>
    </row>
    <row r="74" spans="1:21" x14ac:dyDescent="0.3">
      <c r="A74">
        <v>1</v>
      </c>
      <c r="B74">
        <f t="shared" ca="1" si="4"/>
        <v>0.15210717561214485</v>
      </c>
      <c r="C74">
        <v>7.5130637627028762E-2</v>
      </c>
      <c r="D74">
        <f t="shared" si="5"/>
        <v>0.77513063762702872</v>
      </c>
      <c r="E74">
        <f t="shared" ca="1" si="6"/>
        <v>-5.6817929438616514E-2</v>
      </c>
      <c r="F74">
        <v>7.2800882268920467E-2</v>
      </c>
      <c r="G74">
        <f t="shared" si="7"/>
        <v>7.535496838709463</v>
      </c>
      <c r="I74">
        <v>7.535496838709463</v>
      </c>
      <c r="J74">
        <v>1</v>
      </c>
      <c r="K74">
        <v>0.77513063762702872</v>
      </c>
    </row>
    <row r="75" spans="1:21" x14ac:dyDescent="0.3">
      <c r="A75">
        <v>1</v>
      </c>
      <c r="B75">
        <f t="shared" ca="1" si="4"/>
        <v>3.3121805529687104E-3</v>
      </c>
      <c r="C75">
        <v>-0.15678886277674309</v>
      </c>
      <c r="D75">
        <f t="shared" si="5"/>
        <v>0.54321113722325687</v>
      </c>
      <c r="E75">
        <f t="shared" ca="1" si="6"/>
        <v>0.38284563825798973</v>
      </c>
      <c r="F75">
        <v>0.15129678473782154</v>
      </c>
      <c r="G75">
        <f t="shared" si="7"/>
        <v>7.2661134905727067</v>
      </c>
      <c r="I75">
        <v>7.2661134905727067</v>
      </c>
      <c r="J75">
        <v>1</v>
      </c>
      <c r="K75">
        <v>0.54321113722325687</v>
      </c>
    </row>
    <row r="76" spans="1:21" x14ac:dyDescent="0.3">
      <c r="A76">
        <v>1</v>
      </c>
      <c r="B76">
        <f t="shared" ca="1" si="4"/>
        <v>-0.15141320645013534</v>
      </c>
      <c r="C76">
        <v>0.14225958318818585</v>
      </c>
      <c r="D76">
        <f t="shared" si="5"/>
        <v>0.84225958318818583</v>
      </c>
      <c r="E76">
        <f t="shared" ca="1" si="6"/>
        <v>0.13825375931287595</v>
      </c>
      <c r="F76">
        <v>-0.26092876405727344</v>
      </c>
      <c r="G76">
        <f t="shared" si="7"/>
        <v>7.3024606107250056</v>
      </c>
      <c r="I76">
        <v>7.3024606107250056</v>
      </c>
      <c r="J76">
        <v>1</v>
      </c>
      <c r="K76">
        <v>0.84225958318818583</v>
      </c>
    </row>
    <row r="77" spans="1:21" x14ac:dyDescent="0.3">
      <c r="A77">
        <v>1</v>
      </c>
      <c r="B77">
        <f t="shared" ca="1" si="4"/>
        <v>-8.493527902032523E-2</v>
      </c>
      <c r="C77">
        <v>5.8053807609512932E-2</v>
      </c>
      <c r="D77">
        <f t="shared" si="5"/>
        <v>0.75805380760951291</v>
      </c>
      <c r="E77">
        <f t="shared" ca="1" si="6"/>
        <v>-0.14576402249676942</v>
      </c>
      <c r="F77">
        <v>-0.25229826157368629</v>
      </c>
      <c r="G77">
        <f t="shared" si="7"/>
        <v>7.1847824498405837</v>
      </c>
      <c r="I77">
        <v>7.1847824498405837</v>
      </c>
      <c r="J77">
        <v>1</v>
      </c>
      <c r="K77">
        <v>0.75805380760951291</v>
      </c>
    </row>
    <row r="78" spans="1:21" x14ac:dyDescent="0.3">
      <c r="A78">
        <v>1</v>
      </c>
      <c r="B78">
        <f t="shared" ca="1" si="4"/>
        <v>0.12777181415135055</v>
      </c>
      <c r="C78">
        <v>2.8662133784736789E-2</v>
      </c>
      <c r="D78">
        <f t="shared" si="5"/>
        <v>0.72866213378473677</v>
      </c>
      <c r="E78">
        <f t="shared" ca="1" si="6"/>
        <v>-0.2189267160002332</v>
      </c>
      <c r="F78">
        <v>-3.1936453615177454E-2</v>
      </c>
      <c r="G78">
        <f t="shared" si="7"/>
        <v>7.3610567470619275</v>
      </c>
      <c r="I78">
        <v>7.3610567470619275</v>
      </c>
      <c r="J78">
        <v>1</v>
      </c>
      <c r="K78">
        <v>0.72866213378473677</v>
      </c>
    </row>
    <row r="79" spans="1:21" x14ac:dyDescent="0.3">
      <c r="A79">
        <v>1</v>
      </c>
      <c r="B79">
        <f t="shared" ca="1" si="4"/>
        <v>0.1328325831176641</v>
      </c>
      <c r="C79">
        <v>0.10264259995232089</v>
      </c>
      <c r="D79">
        <f t="shared" si="5"/>
        <v>0.80264259995232079</v>
      </c>
      <c r="E79">
        <f t="shared" ca="1" si="6"/>
        <v>0.12782769829310156</v>
      </c>
      <c r="F79">
        <v>1.3247890293043402E-2</v>
      </c>
      <c r="G79">
        <f t="shared" si="7"/>
        <v>7.5172117902215243</v>
      </c>
      <c r="I79">
        <v>7.5172117902215243</v>
      </c>
      <c r="J79">
        <v>1</v>
      </c>
      <c r="K79">
        <v>0.80264259995232079</v>
      </c>
    </row>
    <row r="80" spans="1:21" x14ac:dyDescent="0.3">
      <c r="A80">
        <v>1</v>
      </c>
      <c r="B80">
        <f t="shared" ca="1" si="4"/>
        <v>0.13368627661474572</v>
      </c>
      <c r="C80">
        <v>-7.6224189243632043E-2</v>
      </c>
      <c r="D80">
        <f t="shared" si="5"/>
        <v>0.6237758107563679</v>
      </c>
      <c r="E80">
        <f t="shared" ca="1" si="6"/>
        <v>-0.18970910312473832</v>
      </c>
      <c r="F80">
        <v>0.10489103144306362</v>
      </c>
      <c r="G80">
        <f t="shared" si="7"/>
        <v>7.3405547475776149</v>
      </c>
      <c r="I80">
        <v>7.3405547475776149</v>
      </c>
      <c r="J80">
        <v>1</v>
      </c>
      <c r="K80">
        <v>0.6237758107563679</v>
      </c>
    </row>
    <row r="81" spans="1:11" x14ac:dyDescent="0.3">
      <c r="A81">
        <v>1</v>
      </c>
      <c r="B81">
        <f t="shared" ca="1" si="4"/>
        <v>0.17462213198420942</v>
      </c>
      <c r="C81">
        <v>-3.1597984096440032E-2</v>
      </c>
      <c r="D81">
        <f t="shared" si="5"/>
        <v>0.66840201590355997</v>
      </c>
      <c r="E81">
        <f t="shared" ca="1" si="6"/>
        <v>0.14105166228242894</v>
      </c>
      <c r="F81">
        <v>-0.10674303896512537</v>
      </c>
      <c r="G81">
        <f t="shared" si="7"/>
        <v>7.1958599848902152</v>
      </c>
      <c r="I81">
        <v>7.1958599848902152</v>
      </c>
      <c r="J81">
        <v>1</v>
      </c>
      <c r="K81">
        <v>0.66840201590355997</v>
      </c>
    </row>
    <row r="82" spans="1:11" x14ac:dyDescent="0.3">
      <c r="A82">
        <v>1</v>
      </c>
      <c r="B82">
        <f t="shared" ca="1" si="4"/>
        <v>0.16810291684393247</v>
      </c>
      <c r="C82">
        <v>3.2927144953264646E-2</v>
      </c>
      <c r="D82">
        <f t="shared" si="5"/>
        <v>0.73292714495326461</v>
      </c>
      <c r="E82">
        <f t="shared" ca="1" si="6"/>
        <v>2.1616810502863459E-2</v>
      </c>
      <c r="F82">
        <v>-6.1199779455282814E-2</v>
      </c>
      <c r="G82">
        <f t="shared" si="7"/>
        <v>7.3381909379746144</v>
      </c>
      <c r="I82">
        <v>7.3381909379746144</v>
      </c>
      <c r="J82">
        <v>1</v>
      </c>
      <c r="K82">
        <v>0.73292714495326461</v>
      </c>
    </row>
    <row r="83" spans="1:11" x14ac:dyDescent="0.3">
      <c r="A83">
        <v>1</v>
      </c>
      <c r="B83">
        <f t="shared" ca="1" si="4"/>
        <v>-7.8453345798499108E-2</v>
      </c>
      <c r="C83">
        <v>-6.4045169335789812E-2</v>
      </c>
      <c r="D83">
        <f t="shared" si="5"/>
        <v>0.6359548306642101</v>
      </c>
      <c r="E83">
        <f t="shared" ca="1" si="6"/>
        <v>6.4480159635822043E-2</v>
      </c>
      <c r="F83">
        <v>0.14395421092810501</v>
      </c>
      <c r="G83">
        <f t="shared" si="7"/>
        <v>7.3978864569244198</v>
      </c>
      <c r="I83">
        <v>7.3978864569244198</v>
      </c>
      <c r="J83">
        <v>1</v>
      </c>
      <c r="K83">
        <v>0.6359548306642101</v>
      </c>
    </row>
    <row r="84" spans="1:11" x14ac:dyDescent="0.3">
      <c r="A84">
        <v>1</v>
      </c>
      <c r="B84">
        <f t="shared" ca="1" si="4"/>
        <v>-0.11039640632098027</v>
      </c>
      <c r="C84">
        <v>-0.13457988889790765</v>
      </c>
      <c r="D84">
        <f t="shared" si="5"/>
        <v>0.56542011110209234</v>
      </c>
      <c r="E84">
        <f t="shared" ca="1" si="6"/>
        <v>0.20326974919511517</v>
      </c>
      <c r="F84">
        <v>2.1538845654026861E-2</v>
      </c>
      <c r="G84">
        <f t="shared" si="7"/>
        <v>7.1696690123071658</v>
      </c>
      <c r="I84">
        <v>7.1696690123071658</v>
      </c>
      <c r="J84">
        <v>1</v>
      </c>
      <c r="K84">
        <v>0.56542011110209234</v>
      </c>
    </row>
    <row r="85" spans="1:11" x14ac:dyDescent="0.3">
      <c r="A85">
        <v>1</v>
      </c>
      <c r="B85">
        <f t="shared" ca="1" si="4"/>
        <v>0.14586563866923694</v>
      </c>
      <c r="C85">
        <v>-0.11010230853222561</v>
      </c>
      <c r="D85">
        <f t="shared" si="5"/>
        <v>0.58989769146777438</v>
      </c>
      <c r="E85">
        <f t="shared" ca="1" si="6"/>
        <v>9.2284868879971699E-2</v>
      </c>
      <c r="F85">
        <v>3.1964601213218716E-2</v>
      </c>
      <c r="G85">
        <f t="shared" si="7"/>
        <v>7.2168111384148803</v>
      </c>
      <c r="I85">
        <v>7.2168111384148803</v>
      </c>
      <c r="J85">
        <v>1</v>
      </c>
      <c r="K85">
        <v>0.58989769146777438</v>
      </c>
    </row>
    <row r="86" spans="1:11" x14ac:dyDescent="0.3">
      <c r="A86">
        <v>1</v>
      </c>
      <c r="B86">
        <f t="shared" ca="1" si="4"/>
        <v>2.1973196725740277E-2</v>
      </c>
      <c r="C86">
        <v>0.13304596501665475</v>
      </c>
      <c r="D86">
        <f t="shared" si="5"/>
        <v>0.83304596501665473</v>
      </c>
      <c r="E86">
        <f t="shared" ca="1" si="6"/>
        <v>5.3317218271192027E-2</v>
      </c>
      <c r="F86">
        <v>-0.16523345234220665</v>
      </c>
      <c r="G86">
        <f t="shared" si="7"/>
        <v>7.3843354951827749</v>
      </c>
      <c r="I86">
        <v>7.3843354951827749</v>
      </c>
      <c r="J86">
        <v>1</v>
      </c>
      <c r="K86">
        <v>0.83304596501665473</v>
      </c>
    </row>
    <row r="87" spans="1:11" x14ac:dyDescent="0.3">
      <c r="A87">
        <v>1</v>
      </c>
      <c r="B87">
        <f t="shared" ca="1" si="4"/>
        <v>7.497359260862993E-2</v>
      </c>
      <c r="C87">
        <v>2.9396559139930719E-2</v>
      </c>
      <c r="D87">
        <f t="shared" si="5"/>
        <v>0.72939655913993062</v>
      </c>
      <c r="E87">
        <f t="shared" ca="1" si="6"/>
        <v>-0.16094344357902332</v>
      </c>
      <c r="F87">
        <v>-0.15696069096738097</v>
      </c>
      <c r="G87">
        <f t="shared" si="7"/>
        <v>7.2371341477425144</v>
      </c>
      <c r="I87">
        <v>7.2371341477425144</v>
      </c>
      <c r="J87">
        <v>1</v>
      </c>
      <c r="K87">
        <v>0.72939655913993062</v>
      </c>
    </row>
    <row r="88" spans="1:11" x14ac:dyDescent="0.3">
      <c r="A88">
        <v>1</v>
      </c>
      <c r="B88">
        <f t="shared" ca="1" si="4"/>
        <v>8.5325199708615171E-2</v>
      </c>
      <c r="C88">
        <v>1.2498443267789168E-3</v>
      </c>
      <c r="D88">
        <f t="shared" si="5"/>
        <v>0.70124984432677884</v>
      </c>
      <c r="E88">
        <f t="shared" ca="1" si="6"/>
        <v>0.14541926531731628</v>
      </c>
      <c r="F88">
        <v>4.0997010032704964E-2</v>
      </c>
      <c r="G88">
        <f t="shared" si="7"/>
        <v>7.3928717765228731</v>
      </c>
      <c r="I88">
        <v>7.3928717765228731</v>
      </c>
      <c r="J88">
        <v>1</v>
      </c>
      <c r="K88">
        <v>0.70124984432677884</v>
      </c>
    </row>
    <row r="89" spans="1:11" x14ac:dyDescent="0.3">
      <c r="A89">
        <v>1</v>
      </c>
      <c r="B89">
        <f t="shared" ca="1" si="4"/>
        <v>8.0384518808582883E-2</v>
      </c>
      <c r="C89">
        <v>4.6704138555726464E-2</v>
      </c>
      <c r="D89">
        <f t="shared" si="5"/>
        <v>0.74670413855572637</v>
      </c>
      <c r="E89">
        <f t="shared" ca="1" si="6"/>
        <v>-0.18102302382917079</v>
      </c>
      <c r="F89">
        <v>0.19810304413827243</v>
      </c>
      <c r="G89">
        <f t="shared" si="7"/>
        <v>7.6181592519718615</v>
      </c>
      <c r="I89">
        <v>7.6181592519718615</v>
      </c>
      <c r="J89">
        <v>1</v>
      </c>
      <c r="K89">
        <v>0.74670413855572637</v>
      </c>
    </row>
    <row r="90" spans="1:11" x14ac:dyDescent="0.3">
      <c r="A90">
        <v>1</v>
      </c>
      <c r="B90">
        <f t="shared" ca="1" si="4"/>
        <v>6.5861759488630295E-3</v>
      </c>
      <c r="C90">
        <v>3.5890401568230847E-2</v>
      </c>
      <c r="D90">
        <f t="shared" si="5"/>
        <v>0.73589040156823082</v>
      </c>
      <c r="E90">
        <f t="shared" ca="1" si="6"/>
        <v>-0.1700197871980845</v>
      </c>
      <c r="F90">
        <v>-0.1160793530455986</v>
      </c>
      <c r="G90">
        <f t="shared" si="7"/>
        <v>7.2877562493067476</v>
      </c>
      <c r="I90">
        <v>7.2877562493067476</v>
      </c>
      <c r="J90">
        <v>1</v>
      </c>
      <c r="K90">
        <v>0.73589040156823082</v>
      </c>
    </row>
    <row r="91" spans="1:11" x14ac:dyDescent="0.3">
      <c r="A91">
        <v>1</v>
      </c>
      <c r="B91">
        <f t="shared" ca="1" si="4"/>
        <v>-0.11951933018918975</v>
      </c>
      <c r="C91">
        <v>-0.10893960155150138</v>
      </c>
      <c r="D91">
        <f t="shared" si="5"/>
        <v>0.59106039844849856</v>
      </c>
      <c r="E91">
        <f t="shared" ca="1" si="6"/>
        <v>0.34252919330522097</v>
      </c>
      <c r="F91">
        <v>-5.3130067590198612E-3</v>
      </c>
      <c r="G91">
        <f t="shared" si="7"/>
        <v>7.1812775909137274</v>
      </c>
      <c r="I91">
        <v>7.1812775909137274</v>
      </c>
      <c r="J91">
        <v>1</v>
      </c>
      <c r="K91">
        <v>0.59106039844849856</v>
      </c>
    </row>
    <row r="92" spans="1:11" x14ac:dyDescent="0.3">
      <c r="A92">
        <v>1</v>
      </c>
      <c r="B92">
        <f t="shared" ca="1" si="4"/>
        <v>3.0397104906816092E-3</v>
      </c>
      <c r="C92">
        <v>1.1967343039667789E-3</v>
      </c>
      <c r="D92">
        <f t="shared" si="5"/>
        <v>0.70119673430396678</v>
      </c>
      <c r="E92">
        <f t="shared" ca="1" si="6"/>
        <v>0.22998100280245823</v>
      </c>
      <c r="F92">
        <v>-3.3421272659021069E-2</v>
      </c>
      <c r="G92">
        <f t="shared" si="7"/>
        <v>7.3183738287969291</v>
      </c>
      <c r="I92">
        <v>7.3183738287969291</v>
      </c>
      <c r="J92">
        <v>1</v>
      </c>
      <c r="K92">
        <v>0.70119673430396678</v>
      </c>
    </row>
    <row r="93" spans="1:11" x14ac:dyDescent="0.3">
      <c r="A93">
        <v>1</v>
      </c>
      <c r="B93">
        <f t="shared" ca="1" si="4"/>
        <v>-0.15489919175211223</v>
      </c>
      <c r="C93">
        <v>-0.16018880829438722</v>
      </c>
      <c r="D93">
        <f t="shared" si="5"/>
        <v>0.53981119170561276</v>
      </c>
      <c r="E93">
        <f t="shared" ca="1" si="6"/>
        <v>-9.1392329177147319E-2</v>
      </c>
      <c r="F93">
        <v>0.13960316813063753</v>
      </c>
      <c r="G93">
        <f t="shared" si="7"/>
        <v>7.2493199556890566</v>
      </c>
      <c r="I93">
        <v>7.2493199556890566</v>
      </c>
      <c r="J93">
        <v>1</v>
      </c>
      <c r="K93">
        <v>0.53981119170561276</v>
      </c>
    </row>
    <row r="94" spans="1:11" x14ac:dyDescent="0.3">
      <c r="A94">
        <v>1</v>
      </c>
      <c r="B94">
        <f t="shared" ca="1" si="4"/>
        <v>-2.0099052686159524E-2</v>
      </c>
      <c r="C94">
        <v>0.1536315494575631</v>
      </c>
      <c r="D94">
        <f t="shared" si="5"/>
        <v>0.85363154945756303</v>
      </c>
      <c r="E94">
        <f t="shared" ca="1" si="6"/>
        <v>-0.21815892422519295</v>
      </c>
      <c r="F94">
        <v>-0.18715477379692713</v>
      </c>
      <c r="G94">
        <f t="shared" si="7"/>
        <v>7.3932925503894174</v>
      </c>
      <c r="I94">
        <v>7.3932925503894174</v>
      </c>
      <c r="J94">
        <v>1</v>
      </c>
      <c r="K94">
        <v>0.85363154945756303</v>
      </c>
    </row>
    <row r="95" spans="1:11" x14ac:dyDescent="0.3">
      <c r="A95">
        <v>1</v>
      </c>
      <c r="B95">
        <f t="shared" ca="1" si="4"/>
        <v>-8.7043918778283005E-2</v>
      </c>
      <c r="C95">
        <v>-0.12982031285842216</v>
      </c>
      <c r="D95">
        <f t="shared" si="5"/>
        <v>0.57017968714157785</v>
      </c>
      <c r="E95">
        <f t="shared" ca="1" si="6"/>
        <v>0.15864626064016807</v>
      </c>
      <c r="F95">
        <v>0.28666924350844247</v>
      </c>
      <c r="G95">
        <f t="shared" si="7"/>
        <v>7.4419387742208096</v>
      </c>
      <c r="I95">
        <v>7.4419387742208096</v>
      </c>
      <c r="J95">
        <v>1</v>
      </c>
      <c r="K95">
        <v>0.57017968714157785</v>
      </c>
    </row>
    <row r="96" spans="1:11" x14ac:dyDescent="0.3">
      <c r="A96">
        <v>1</v>
      </c>
      <c r="B96">
        <f t="shared" ca="1" si="4"/>
        <v>6.8072054810590886E-4</v>
      </c>
      <c r="C96">
        <v>2.9408254044414824E-2</v>
      </c>
      <c r="D96">
        <f t="shared" si="5"/>
        <v>0.72940825404441478</v>
      </c>
      <c r="E96">
        <f t="shared" ca="1" si="6"/>
        <v>-6.2215186321914334E-2</v>
      </c>
      <c r="F96">
        <v>0.10713435064130038</v>
      </c>
      <c r="G96">
        <f t="shared" si="7"/>
        <v>7.5012467317079219</v>
      </c>
      <c r="I96">
        <v>7.5012467317079219</v>
      </c>
      <c r="J96">
        <v>1</v>
      </c>
      <c r="K96">
        <v>0.72940825404441478</v>
      </c>
    </row>
    <row r="97" spans="1:11" x14ac:dyDescent="0.3">
      <c r="A97">
        <v>1</v>
      </c>
      <c r="B97">
        <f t="shared" ca="1" si="4"/>
        <v>3.357159318272416E-3</v>
      </c>
      <c r="C97">
        <v>0.11408590813557451</v>
      </c>
      <c r="D97">
        <f t="shared" si="5"/>
        <v>0.81408590813557447</v>
      </c>
      <c r="E97">
        <f t="shared" ca="1" si="6"/>
        <v>0.11905140309121021</v>
      </c>
      <c r="F97">
        <v>1.6657964398936066E-2</v>
      </c>
      <c r="G97">
        <f t="shared" si="7"/>
        <v>7.5377868266022983</v>
      </c>
      <c r="I97">
        <v>7.5377868266022983</v>
      </c>
      <c r="J97">
        <v>1</v>
      </c>
      <c r="K97">
        <v>0.81408590813557447</v>
      </c>
    </row>
    <row r="98" spans="1:11" x14ac:dyDescent="0.3">
      <c r="A98">
        <v>1</v>
      </c>
      <c r="B98">
        <f t="shared" ca="1" si="4"/>
        <v>-2.4498790070356893E-2</v>
      </c>
      <c r="C98">
        <v>-5.6050905826778831E-2</v>
      </c>
      <c r="D98">
        <f t="shared" si="5"/>
        <v>0.6439490941732211</v>
      </c>
      <c r="E98">
        <f t="shared" ca="1" si="6"/>
        <v>-6.6954295461349594E-2</v>
      </c>
      <c r="F98">
        <v>-0.49765223905026962</v>
      </c>
      <c r="G98">
        <f t="shared" si="7"/>
        <v>6.768271402209562</v>
      </c>
      <c r="I98">
        <v>6.768271402209562</v>
      </c>
      <c r="J98">
        <v>1</v>
      </c>
      <c r="K98">
        <v>0.6439490941732211</v>
      </c>
    </row>
    <row r="99" spans="1:11" x14ac:dyDescent="0.3">
      <c r="A99">
        <v>1</v>
      </c>
      <c r="B99">
        <f t="shared" ca="1" si="4"/>
        <v>6.4630946735903971E-2</v>
      </c>
      <c r="C99">
        <v>-0.24715580260816666</v>
      </c>
      <c r="D99">
        <f t="shared" si="5"/>
        <v>0.45284419739183329</v>
      </c>
      <c r="E99">
        <f t="shared" ca="1" si="6"/>
        <v>-0.1161388345994054</v>
      </c>
      <c r="F99">
        <v>-0.32903200227638313</v>
      </c>
      <c r="G99">
        <f t="shared" si="7"/>
        <v>6.6502342938113665</v>
      </c>
      <c r="I99">
        <v>6.6502342938113665</v>
      </c>
      <c r="J99">
        <v>1</v>
      </c>
      <c r="K99">
        <v>0.45284419739183329</v>
      </c>
    </row>
    <row r="100" spans="1:11" x14ac:dyDescent="0.3">
      <c r="A100">
        <v>1</v>
      </c>
      <c r="B100">
        <f t="shared" ca="1" si="4"/>
        <v>6.4787963238485515E-3</v>
      </c>
      <c r="C100">
        <v>0.15953969206922958</v>
      </c>
      <c r="D100">
        <f t="shared" si="5"/>
        <v>0.85953969206922953</v>
      </c>
      <c r="E100">
        <f t="shared" ca="1" si="6"/>
        <v>-7.5293916183088908E-2</v>
      </c>
      <c r="F100">
        <v>6.8284782269350155E-2</v>
      </c>
      <c r="G100">
        <f t="shared" si="7"/>
        <v>7.6575943203731942</v>
      </c>
      <c r="I100">
        <v>7.6575943203731942</v>
      </c>
      <c r="J100">
        <v>1</v>
      </c>
      <c r="K100">
        <v>0.85953969206922953</v>
      </c>
    </row>
    <row r="101" spans="1:11" x14ac:dyDescent="0.3">
      <c r="A101">
        <v>1</v>
      </c>
      <c r="B101">
        <f t="shared" ca="1" si="4"/>
        <v>0.16520280304204049</v>
      </c>
      <c r="C101">
        <v>-8.3084962635581308E-2</v>
      </c>
      <c r="D101">
        <f t="shared" si="5"/>
        <v>0.61691503736441866</v>
      </c>
      <c r="E101">
        <f t="shared" ca="1" si="6"/>
        <v>-0.2484504396842056</v>
      </c>
      <c r="F101">
        <v>-1.62416411260656E-2</v>
      </c>
      <c r="G101">
        <f t="shared" si="7"/>
        <v>7.2091309149205616</v>
      </c>
      <c r="I101">
        <v>7.2091309149205616</v>
      </c>
      <c r="J101">
        <v>1</v>
      </c>
      <c r="K101">
        <v>0.61691503736441866</v>
      </c>
    </row>
  </sheetData>
  <mergeCells count="3">
    <mergeCell ref="M8:U8"/>
    <mergeCell ref="M29:U29"/>
    <mergeCell ref="M49:U49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FA984-ED8A-4D65-80C7-0BBC8350D14D}">
  <dimension ref="A1:AC129"/>
  <sheetViews>
    <sheetView topLeftCell="D1" workbookViewId="0">
      <selection activeCell="E2" sqref="E2"/>
    </sheetView>
  </sheetViews>
  <sheetFormatPr defaultRowHeight="14.4" x14ac:dyDescent="0.3"/>
  <cols>
    <col min="2" max="2" width="12.6640625" bestFit="1" customWidth="1"/>
    <col min="5" max="7" width="12.6640625" bestFit="1" customWidth="1"/>
    <col min="18" max="18" width="12" bestFit="1" customWidth="1"/>
    <col min="19" max="19" width="14.5546875" bestFit="1" customWidth="1"/>
    <col min="29" max="29" width="12" customWidth="1"/>
  </cols>
  <sheetData>
    <row r="1" spans="1:29" x14ac:dyDescent="0.3">
      <c r="A1" t="s">
        <v>59</v>
      </c>
      <c r="B1" t="s">
        <v>61</v>
      </c>
      <c r="C1" t="s">
        <v>60</v>
      </c>
      <c r="D1" t="s">
        <v>43</v>
      </c>
      <c r="E1" t="s">
        <v>2</v>
      </c>
      <c r="F1" t="s">
        <v>1</v>
      </c>
      <c r="G1" t="s">
        <v>44</v>
      </c>
      <c r="H1" t="s">
        <v>4</v>
      </c>
      <c r="I1" t="s">
        <v>5</v>
      </c>
      <c r="J1" t="s">
        <v>51</v>
      </c>
      <c r="L1" t="s">
        <v>51</v>
      </c>
      <c r="M1" t="s">
        <v>44</v>
      </c>
      <c r="N1" t="s">
        <v>43</v>
      </c>
      <c r="O1" t="s">
        <v>59</v>
      </c>
      <c r="AB1" t="s">
        <v>64</v>
      </c>
    </row>
    <row r="2" spans="1:29" ht="18" x14ac:dyDescent="0.35">
      <c r="A2">
        <v>0</v>
      </c>
      <c r="B2">
        <f ca="1">NORMINV(RAND(),0,0.2)</f>
        <v>-0.13799937554280819</v>
      </c>
      <c r="C2">
        <v>0.21183469623583384</v>
      </c>
      <c r="D2">
        <f>ROUND(0.3+0.4*A2+C2,0)</f>
        <v>1</v>
      </c>
      <c r="E2">
        <f ca="1">NORMINV(RAND(),0,0.05)</f>
        <v>3.9910835251012071E-2</v>
      </c>
      <c r="F2">
        <v>-4.5932495514300203E-2</v>
      </c>
      <c r="G2">
        <f>0.22+0.25*A2+0.35*D2+F2</f>
        <v>0.52406750448569972</v>
      </c>
      <c r="H2">
        <f ca="1">NORMINV(RAND(), 0, 0.05)</f>
        <v>-8.9223270797963283E-3</v>
      </c>
      <c r="I2">
        <v>7.6589187430562478E-2</v>
      </c>
      <c r="J2">
        <f>6+0.3*D2+1.5*G2+I2</f>
        <v>7.1626904441591126</v>
      </c>
      <c r="L2">
        <v>7.1626904441591126</v>
      </c>
      <c r="M2">
        <v>0.52406750448569972</v>
      </c>
      <c r="N2">
        <v>1</v>
      </c>
      <c r="O2">
        <v>0</v>
      </c>
      <c r="Q2" s="113" t="s">
        <v>67</v>
      </c>
      <c r="R2" s="113"/>
      <c r="S2" s="113"/>
      <c r="T2" s="113"/>
      <c r="U2" s="113"/>
      <c r="V2" s="113"/>
      <c r="W2" s="113"/>
      <c r="X2" s="113"/>
      <c r="Y2" s="113"/>
      <c r="Z2" s="113"/>
      <c r="AB2" t="s">
        <v>54</v>
      </c>
      <c r="AC2" s="16">
        <f>0.3 + 1.5*0.35</f>
        <v>0.82499999999999996</v>
      </c>
    </row>
    <row r="3" spans="1:29" x14ac:dyDescent="0.3">
      <c r="A3">
        <v>0</v>
      </c>
      <c r="B3">
        <f t="shared" ref="B3:B66" ca="1" si="0">NORMINV(RAND(),0,0.2)</f>
        <v>0.30871283334760957</v>
      </c>
      <c r="C3">
        <v>-0.17471776506882541</v>
      </c>
      <c r="D3">
        <f t="shared" ref="D3:D66" si="1">ROUND(0.3+0.4*A3+C3,0)</f>
        <v>0</v>
      </c>
      <c r="E3">
        <f t="shared" ref="E3:E66" ca="1" si="2">NORMINV(RAND(),0,0.1)</f>
        <v>0.18732328491285419</v>
      </c>
      <c r="F3">
        <v>-4.4996194249509361E-2</v>
      </c>
      <c r="G3">
        <f t="shared" ref="G3:G66" si="3">0.22+0.25*A3+0.35*D3+F3</f>
        <v>0.17500380575049063</v>
      </c>
      <c r="H3">
        <f t="shared" ref="H3:H66" ca="1" si="4">NORMINV(RAND(), 0, 0.05)</f>
        <v>-0.11400847261474714</v>
      </c>
      <c r="I3">
        <v>2.3447892112591694E-2</v>
      </c>
      <c r="J3">
        <f t="shared" ref="J3:J66" si="5">6+0.3*D3+1.5*G3+I3</f>
        <v>6.2859536007383277</v>
      </c>
      <c r="L3">
        <v>6.2859536007383277</v>
      </c>
      <c r="M3">
        <v>0.17500380575049063</v>
      </c>
      <c r="N3">
        <v>0</v>
      </c>
      <c r="O3">
        <v>0</v>
      </c>
      <c r="Q3" s="27" t="s">
        <v>7</v>
      </c>
      <c r="R3" s="27"/>
      <c r="S3" s="27"/>
      <c r="T3" s="27"/>
      <c r="U3" s="27"/>
      <c r="V3" s="27"/>
      <c r="W3" s="27"/>
      <c r="X3" s="27"/>
      <c r="Y3" s="27"/>
      <c r="Z3" s="27"/>
    </row>
    <row r="4" spans="1:29" ht="15" thickBot="1" x14ac:dyDescent="0.35">
      <c r="A4">
        <v>0</v>
      </c>
      <c r="B4">
        <f t="shared" ca="1" si="0"/>
        <v>8.5385062536582068E-2</v>
      </c>
      <c r="C4">
        <v>-0.21125652050493723</v>
      </c>
      <c r="D4">
        <f t="shared" si="1"/>
        <v>0</v>
      </c>
      <c r="E4">
        <f t="shared" ca="1" si="2"/>
        <v>-5.6330426969030435E-2</v>
      </c>
      <c r="F4">
        <v>4.1872508057728353E-2</v>
      </c>
      <c r="G4">
        <f t="shared" si="3"/>
        <v>0.26187250805772833</v>
      </c>
      <c r="H4">
        <f t="shared" ca="1" si="4"/>
        <v>1.1658167271620007E-2</v>
      </c>
      <c r="I4">
        <v>2.2527356263864853E-3</v>
      </c>
      <c r="J4">
        <f t="shared" si="5"/>
        <v>6.3950614977129794</v>
      </c>
      <c r="L4">
        <v>6.3950614977129794</v>
      </c>
      <c r="M4">
        <v>0.26187250805772833</v>
      </c>
      <c r="N4">
        <v>0</v>
      </c>
      <c r="O4">
        <v>0</v>
      </c>
      <c r="Q4" s="27"/>
      <c r="R4" s="27"/>
      <c r="S4" s="27"/>
      <c r="T4" s="27"/>
      <c r="U4" s="27"/>
      <c r="V4" s="27"/>
      <c r="W4" s="27"/>
      <c r="X4" s="27"/>
      <c r="Y4" s="27"/>
      <c r="Z4" s="27"/>
      <c r="AB4" t="s">
        <v>65</v>
      </c>
    </row>
    <row r="5" spans="1:29" x14ac:dyDescent="0.3">
      <c r="A5">
        <v>0</v>
      </c>
      <c r="B5">
        <f t="shared" ca="1" si="0"/>
        <v>-0.17402404390545395</v>
      </c>
      <c r="C5">
        <v>-0.34542348003689105</v>
      </c>
      <c r="D5">
        <f t="shared" si="1"/>
        <v>0</v>
      </c>
      <c r="E5">
        <f t="shared" ca="1" si="2"/>
        <v>3.0599687922595042E-3</v>
      </c>
      <c r="F5">
        <v>-5.9685187964250291E-2</v>
      </c>
      <c r="G5">
        <f t="shared" si="3"/>
        <v>0.16031481203574971</v>
      </c>
      <c r="H5">
        <f t="shared" ca="1" si="4"/>
        <v>5.3391695698803088E-2</v>
      </c>
      <c r="I5">
        <v>2.7233966890989465E-2</v>
      </c>
      <c r="J5">
        <f t="shared" si="5"/>
        <v>6.2677061849446138</v>
      </c>
      <c r="L5">
        <v>6.2677061849446138</v>
      </c>
      <c r="M5">
        <v>0.16031481203574971</v>
      </c>
      <c r="N5">
        <v>0</v>
      </c>
      <c r="O5">
        <v>0</v>
      </c>
      <c r="Q5" s="28" t="s">
        <v>8</v>
      </c>
      <c r="R5" s="28"/>
      <c r="S5" s="27"/>
      <c r="T5" s="27"/>
      <c r="U5" s="27"/>
      <c r="V5" s="27"/>
      <c r="W5" s="27"/>
      <c r="X5" s="27"/>
      <c r="Y5" s="27"/>
      <c r="Z5" s="27"/>
      <c r="AB5" t="s">
        <v>54</v>
      </c>
      <c r="AC5" s="25">
        <f>R21+R20*R43</f>
        <v>0.77579946859598525</v>
      </c>
    </row>
    <row r="6" spans="1:29" x14ac:dyDescent="0.3">
      <c r="A6">
        <v>0</v>
      </c>
      <c r="B6">
        <f t="shared" ca="1" si="0"/>
        <v>8.1173972882018941E-2</v>
      </c>
      <c r="C6">
        <v>-4.9119812030973063E-2</v>
      </c>
      <c r="D6">
        <f t="shared" si="1"/>
        <v>0</v>
      </c>
      <c r="E6">
        <f t="shared" ca="1" si="2"/>
        <v>-3.7933537808777049E-2</v>
      </c>
      <c r="F6">
        <v>8.2732835095396071E-2</v>
      </c>
      <c r="G6">
        <f t="shared" si="3"/>
        <v>0.30273283509539606</v>
      </c>
      <c r="H6">
        <f t="shared" ca="1" si="4"/>
        <v>4.5287431645226285E-2</v>
      </c>
      <c r="I6">
        <v>-4.1896428681564242E-2</v>
      </c>
      <c r="J6">
        <f t="shared" si="5"/>
        <v>6.4122028239615299</v>
      </c>
      <c r="L6">
        <v>6.4122028239615299</v>
      </c>
      <c r="M6">
        <v>0.30273283509539606</v>
      </c>
      <c r="N6">
        <v>0</v>
      </c>
      <c r="O6">
        <v>0</v>
      </c>
      <c r="Q6" s="27" t="s">
        <v>9</v>
      </c>
      <c r="R6" s="27">
        <v>0.99641733226009066</v>
      </c>
      <c r="S6" s="27"/>
      <c r="T6" s="27"/>
      <c r="U6" s="27"/>
      <c r="V6" s="27"/>
      <c r="W6" s="27"/>
      <c r="X6" s="27"/>
      <c r="Y6" s="27"/>
      <c r="Z6" s="27"/>
    </row>
    <row r="7" spans="1:29" x14ac:dyDescent="0.3">
      <c r="A7">
        <v>0</v>
      </c>
      <c r="B7">
        <f t="shared" ca="1" si="0"/>
        <v>-4.8908905149131904E-2</v>
      </c>
      <c r="C7">
        <v>-1.7087557597126601E-2</v>
      </c>
      <c r="D7">
        <f t="shared" si="1"/>
        <v>0</v>
      </c>
      <c r="E7">
        <f t="shared" ca="1" si="2"/>
        <v>-1.3081185274571881E-2</v>
      </c>
      <c r="F7">
        <v>-9.426754812152275E-3</v>
      </c>
      <c r="G7">
        <f t="shared" si="3"/>
        <v>0.21057324518784773</v>
      </c>
      <c r="H7">
        <f t="shared" ca="1" si="4"/>
        <v>-6.5881536525410775E-2</v>
      </c>
      <c r="I7">
        <v>1.4752922074191537E-2</v>
      </c>
      <c r="J7">
        <f t="shared" si="5"/>
        <v>6.3306127898559632</v>
      </c>
      <c r="L7">
        <v>6.3306127898559632</v>
      </c>
      <c r="M7">
        <v>0.21057324518784773</v>
      </c>
      <c r="N7">
        <v>0</v>
      </c>
      <c r="O7">
        <v>0</v>
      </c>
      <c r="Q7" s="27" t="s">
        <v>10</v>
      </c>
      <c r="R7" s="27">
        <v>0.99284750002831601</v>
      </c>
      <c r="S7" s="27"/>
      <c r="T7" s="27"/>
      <c r="U7" s="27"/>
      <c r="V7" s="27"/>
      <c r="W7" s="27"/>
      <c r="X7" s="27"/>
      <c r="Y7" s="27"/>
      <c r="Z7" s="27"/>
      <c r="AB7" t="s">
        <v>66</v>
      </c>
    </row>
    <row r="8" spans="1:29" x14ac:dyDescent="0.3">
      <c r="A8">
        <v>0</v>
      </c>
      <c r="B8">
        <f t="shared" ca="1" si="0"/>
        <v>-0.10532056990186561</v>
      </c>
      <c r="C8">
        <v>-1.1392136259014432E-2</v>
      </c>
      <c r="D8">
        <f t="shared" si="1"/>
        <v>0</v>
      </c>
      <c r="E8">
        <f t="shared" ca="1" si="2"/>
        <v>2.243937953723428E-2</v>
      </c>
      <c r="F8">
        <v>-5.9280436736486232E-2</v>
      </c>
      <c r="G8">
        <f t="shared" si="3"/>
        <v>0.16071956326351378</v>
      </c>
      <c r="H8">
        <f t="shared" ca="1" si="4"/>
        <v>-8.8058649156938663E-3</v>
      </c>
      <c r="I8">
        <v>2.8432678069996539E-2</v>
      </c>
      <c r="J8">
        <f t="shared" si="5"/>
        <v>6.2695120229652668</v>
      </c>
      <c r="L8">
        <v>6.2695120229652668</v>
      </c>
      <c r="M8">
        <v>0.16071956326351378</v>
      </c>
      <c r="N8">
        <v>0</v>
      </c>
      <c r="O8">
        <v>0</v>
      </c>
      <c r="Q8" s="27" t="s">
        <v>11</v>
      </c>
      <c r="R8" s="27">
        <v>0.99262398440420085</v>
      </c>
      <c r="S8" s="27"/>
      <c r="T8" s="27"/>
      <c r="U8" s="27"/>
      <c r="V8" s="27"/>
      <c r="W8" s="27"/>
      <c r="X8" s="27"/>
      <c r="Y8" s="27"/>
      <c r="Z8" s="27"/>
      <c r="AB8" t="s">
        <v>54</v>
      </c>
      <c r="AC8">
        <f>R64</f>
        <v>0.77579946859598525</v>
      </c>
    </row>
    <row r="9" spans="1:29" x14ac:dyDescent="0.3">
      <c r="A9">
        <v>0</v>
      </c>
      <c r="B9">
        <f t="shared" ca="1" si="0"/>
        <v>0.49379332371381557</v>
      </c>
      <c r="C9">
        <v>-0.25442120173143534</v>
      </c>
      <c r="D9">
        <f t="shared" si="1"/>
        <v>0</v>
      </c>
      <c r="E9">
        <f t="shared" ca="1" si="2"/>
        <v>-7.0883086439184381E-2</v>
      </c>
      <c r="F9">
        <v>-9.9775734660060011E-2</v>
      </c>
      <c r="G9">
        <f t="shared" si="3"/>
        <v>0.12022426533993999</v>
      </c>
      <c r="H9">
        <f t="shared" ca="1" si="4"/>
        <v>1.9055882472618697E-2</v>
      </c>
      <c r="I9">
        <v>4.9029094520865707E-2</v>
      </c>
      <c r="J9">
        <f t="shared" si="5"/>
        <v>6.2293654925307758</v>
      </c>
      <c r="L9">
        <v>6.2293654925307758</v>
      </c>
      <c r="M9">
        <v>0.12022426533993999</v>
      </c>
      <c r="N9">
        <v>0</v>
      </c>
      <c r="O9">
        <v>0</v>
      </c>
      <c r="Q9" s="27" t="s">
        <v>12</v>
      </c>
      <c r="R9" s="27">
        <v>5.0208478887716873E-2</v>
      </c>
      <c r="S9" s="27"/>
      <c r="T9" s="27"/>
      <c r="U9" s="27"/>
      <c r="V9" s="27"/>
      <c r="W9" s="27"/>
      <c r="X9" s="27"/>
      <c r="Y9" s="27"/>
      <c r="Z9" s="27"/>
    </row>
    <row r="10" spans="1:29" ht="15" thickBot="1" x14ac:dyDescent="0.35">
      <c r="A10">
        <v>0</v>
      </c>
      <c r="B10">
        <f t="shared" ca="1" si="0"/>
        <v>-0.37246252194784302</v>
      </c>
      <c r="C10">
        <v>-6.5421232874505839E-2</v>
      </c>
      <c r="D10">
        <f t="shared" si="1"/>
        <v>0</v>
      </c>
      <c r="E10">
        <f t="shared" ca="1" si="2"/>
        <v>-7.8882333974726968E-3</v>
      </c>
      <c r="F10">
        <v>-1.945460736860841E-2</v>
      </c>
      <c r="G10">
        <f t="shared" si="3"/>
        <v>0.20054539263139159</v>
      </c>
      <c r="H10">
        <f t="shared" ca="1" si="4"/>
        <v>-2.0807672285387633E-2</v>
      </c>
      <c r="I10">
        <v>6.9625181168283783E-5</v>
      </c>
      <c r="J10">
        <f t="shared" si="5"/>
        <v>6.3008877141282555</v>
      </c>
      <c r="L10">
        <v>6.3008877141282555</v>
      </c>
      <c r="M10">
        <v>0.20054539263139159</v>
      </c>
      <c r="N10">
        <v>0</v>
      </c>
      <c r="O10">
        <v>0</v>
      </c>
      <c r="Q10" s="29" t="s">
        <v>13</v>
      </c>
      <c r="R10" s="29">
        <v>100</v>
      </c>
      <c r="S10" s="27"/>
      <c r="T10" s="27"/>
      <c r="U10" s="27"/>
      <c r="V10" s="27"/>
      <c r="W10" s="27"/>
      <c r="X10" s="27"/>
      <c r="Y10" s="27"/>
      <c r="Z10" s="27"/>
    </row>
    <row r="11" spans="1:29" x14ac:dyDescent="0.3">
      <c r="A11">
        <v>0</v>
      </c>
      <c r="B11">
        <f t="shared" ca="1" si="0"/>
        <v>-4.2320988867652473E-3</v>
      </c>
      <c r="C11">
        <v>0.30393051085256645</v>
      </c>
      <c r="D11">
        <f t="shared" si="1"/>
        <v>1</v>
      </c>
      <c r="E11">
        <f t="shared" ca="1" si="2"/>
        <v>-0.12697410359262121</v>
      </c>
      <c r="F11">
        <v>4.9523253908105216E-3</v>
      </c>
      <c r="G11">
        <f t="shared" si="3"/>
        <v>0.57495232539081043</v>
      </c>
      <c r="H11">
        <f t="shared" ca="1" si="4"/>
        <v>6.7274946436184828E-3</v>
      </c>
      <c r="I11">
        <v>-4.8121842209755322E-2</v>
      </c>
      <c r="J11">
        <f t="shared" si="5"/>
        <v>7.1143066458764599</v>
      </c>
      <c r="L11">
        <v>7.1143066458764599</v>
      </c>
      <c r="M11">
        <v>0.57495232539081043</v>
      </c>
      <c r="N11">
        <v>1</v>
      </c>
      <c r="O11">
        <v>0</v>
      </c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9" ht="15" thickBot="1" x14ac:dyDescent="0.35">
      <c r="A12">
        <v>0</v>
      </c>
      <c r="B12">
        <f t="shared" ca="1" si="0"/>
        <v>2.8039675578059881E-2</v>
      </c>
      <c r="C12">
        <v>0.34716898836985044</v>
      </c>
      <c r="D12">
        <f t="shared" si="1"/>
        <v>1</v>
      </c>
      <c r="E12">
        <f t="shared" ca="1" si="2"/>
        <v>1.8932623422663785E-2</v>
      </c>
      <c r="F12">
        <v>-9.4611230967301355E-2</v>
      </c>
      <c r="G12">
        <f t="shared" si="3"/>
        <v>0.47538876903269861</v>
      </c>
      <c r="H12">
        <f t="shared" ca="1" si="4"/>
        <v>7.4653563421804001E-2</v>
      </c>
      <c r="I12">
        <v>4.6284084729704696E-2</v>
      </c>
      <c r="J12">
        <f t="shared" si="5"/>
        <v>7.0593672382787531</v>
      </c>
      <c r="L12">
        <v>7.0593672382787531</v>
      </c>
      <c r="M12">
        <v>0.47538876903269861</v>
      </c>
      <c r="N12">
        <v>1</v>
      </c>
      <c r="O12">
        <v>0</v>
      </c>
      <c r="Q12" s="27" t="s">
        <v>14</v>
      </c>
      <c r="R12" s="27"/>
      <c r="S12" s="27"/>
      <c r="T12" s="27"/>
      <c r="U12" s="27"/>
      <c r="V12" s="27"/>
      <c r="W12" s="27"/>
      <c r="X12" s="27"/>
      <c r="Y12" s="27"/>
      <c r="Z12" s="27"/>
    </row>
    <row r="13" spans="1:29" x14ac:dyDescent="0.3">
      <c r="A13">
        <v>0</v>
      </c>
      <c r="B13">
        <f t="shared" ca="1" si="0"/>
        <v>0.36828265403493343</v>
      </c>
      <c r="C13">
        <v>0.10327528121824213</v>
      </c>
      <c r="D13">
        <f t="shared" si="1"/>
        <v>0</v>
      </c>
      <c r="E13">
        <f t="shared" ca="1" si="2"/>
        <v>-6.7772428737259416E-2</v>
      </c>
      <c r="F13">
        <v>8.3226401384101881E-2</v>
      </c>
      <c r="G13">
        <f t="shared" si="3"/>
        <v>0.3032264013841019</v>
      </c>
      <c r="H13">
        <f t="shared" ca="1" si="4"/>
        <v>-4.105983186895415E-2</v>
      </c>
      <c r="I13">
        <v>-1.4276042501852991E-2</v>
      </c>
      <c r="J13">
        <f t="shared" si="5"/>
        <v>6.4405635595742998</v>
      </c>
      <c r="L13">
        <v>6.4405635595742998</v>
      </c>
      <c r="M13">
        <v>0.3032264013841019</v>
      </c>
      <c r="N13">
        <v>0</v>
      </c>
      <c r="O13">
        <v>0</v>
      </c>
      <c r="Q13" s="30"/>
      <c r="R13" s="30" t="s">
        <v>19</v>
      </c>
      <c r="S13" s="30" t="s">
        <v>20</v>
      </c>
      <c r="T13" s="30" t="s">
        <v>21</v>
      </c>
      <c r="U13" s="30" t="s">
        <v>22</v>
      </c>
      <c r="V13" s="30" t="s">
        <v>23</v>
      </c>
      <c r="W13" s="27"/>
      <c r="X13" s="27"/>
      <c r="Y13" s="27"/>
      <c r="Z13" s="27"/>
    </row>
    <row r="14" spans="1:29" x14ac:dyDescent="0.3">
      <c r="A14">
        <v>0</v>
      </c>
      <c r="B14">
        <f t="shared" ca="1" si="0"/>
        <v>0.23674876139604814</v>
      </c>
      <c r="C14">
        <v>-0.19675629490522173</v>
      </c>
      <c r="D14">
        <f t="shared" si="1"/>
        <v>0</v>
      </c>
      <c r="E14">
        <f t="shared" ca="1" si="2"/>
        <v>-8.1696327306335928E-2</v>
      </c>
      <c r="F14">
        <v>0.11669851689384098</v>
      </c>
      <c r="G14">
        <f t="shared" si="3"/>
        <v>0.336698516893841</v>
      </c>
      <c r="H14">
        <f t="shared" ca="1" si="4"/>
        <v>-9.9592289718248711E-3</v>
      </c>
      <c r="I14">
        <v>-2.0656705681250134E-2</v>
      </c>
      <c r="J14">
        <f t="shared" si="5"/>
        <v>6.4843910696595115</v>
      </c>
      <c r="L14">
        <v>6.4843910696595115</v>
      </c>
      <c r="M14">
        <v>0.336698516893841</v>
      </c>
      <c r="N14">
        <v>0</v>
      </c>
      <c r="O14">
        <v>0</v>
      </c>
      <c r="Q14" s="27" t="s">
        <v>15</v>
      </c>
      <c r="R14" s="27">
        <v>3</v>
      </c>
      <c r="S14" s="27">
        <v>33.593096949730615</v>
      </c>
      <c r="T14" s="27">
        <v>11.197698983243539</v>
      </c>
      <c r="U14" s="27">
        <v>4441.9601715043718</v>
      </c>
      <c r="V14" s="27">
        <v>8.1076674654173025E-103</v>
      </c>
      <c r="W14" s="27"/>
      <c r="X14" s="27"/>
      <c r="Y14" s="27"/>
      <c r="Z14" s="27"/>
    </row>
    <row r="15" spans="1:29" x14ac:dyDescent="0.3">
      <c r="A15">
        <v>0</v>
      </c>
      <c r="B15">
        <f t="shared" ca="1" si="0"/>
        <v>-0.21888771203036061</v>
      </c>
      <c r="C15">
        <v>-0.18435047399672022</v>
      </c>
      <c r="D15">
        <f t="shared" si="1"/>
        <v>0</v>
      </c>
      <c r="E15">
        <f t="shared" ca="1" si="2"/>
        <v>-5.1419500141188956E-2</v>
      </c>
      <c r="F15">
        <v>-2.6310460748978599E-2</v>
      </c>
      <c r="G15">
        <f t="shared" si="3"/>
        <v>0.19368953925102139</v>
      </c>
      <c r="H15">
        <f t="shared" ca="1" si="4"/>
        <v>3.235842757498094E-2</v>
      </c>
      <c r="I15">
        <v>3.3847029363339019E-2</v>
      </c>
      <c r="J15">
        <f t="shared" si="5"/>
        <v>6.3243813382398715</v>
      </c>
      <c r="L15">
        <v>6.3243813382398715</v>
      </c>
      <c r="M15">
        <v>0.19368953925102139</v>
      </c>
      <c r="N15">
        <v>0</v>
      </c>
      <c r="O15">
        <v>0</v>
      </c>
      <c r="Q15" s="27" t="s">
        <v>16</v>
      </c>
      <c r="R15" s="27">
        <v>96</v>
      </c>
      <c r="S15" s="27">
        <v>0.2420055698129579</v>
      </c>
      <c r="T15" s="27">
        <v>2.5208913522183113E-3</v>
      </c>
      <c r="U15" s="27"/>
      <c r="V15" s="27"/>
      <c r="W15" s="27"/>
      <c r="X15" s="27"/>
      <c r="Y15" s="27"/>
      <c r="Z15" s="27"/>
    </row>
    <row r="16" spans="1:29" ht="15" thickBot="1" x14ac:dyDescent="0.35">
      <c r="A16">
        <v>0</v>
      </c>
      <c r="B16">
        <f t="shared" ca="1" si="0"/>
        <v>0.20205297179278731</v>
      </c>
      <c r="C16">
        <v>3.1906420372612841E-2</v>
      </c>
      <c r="D16">
        <f t="shared" si="1"/>
        <v>0</v>
      </c>
      <c r="E16">
        <f t="shared" ca="1" si="2"/>
        <v>-9.0048941859206075E-2</v>
      </c>
      <c r="F16">
        <v>4.7919322046145831E-2</v>
      </c>
      <c r="G16">
        <f t="shared" si="3"/>
        <v>0.26791932204614582</v>
      </c>
      <c r="H16">
        <f t="shared" ca="1" si="4"/>
        <v>1.0644322548019272E-2</v>
      </c>
      <c r="I16">
        <v>-6.4536603646699929E-3</v>
      </c>
      <c r="J16">
        <f t="shared" si="5"/>
        <v>6.3954253227045488</v>
      </c>
      <c r="L16">
        <v>6.3954253227045488</v>
      </c>
      <c r="M16">
        <v>0.26791932204614582</v>
      </c>
      <c r="N16">
        <v>0</v>
      </c>
      <c r="O16">
        <v>0</v>
      </c>
      <c r="Q16" s="29" t="s">
        <v>17</v>
      </c>
      <c r="R16" s="29">
        <v>99</v>
      </c>
      <c r="S16" s="29">
        <v>33.835102519543575</v>
      </c>
      <c r="T16" s="29"/>
      <c r="U16" s="29"/>
      <c r="V16" s="29"/>
      <c r="W16" s="27"/>
      <c r="X16" s="27"/>
      <c r="Y16" s="27"/>
      <c r="Z16" s="27"/>
    </row>
    <row r="17" spans="1:26" ht="15" thickBot="1" x14ac:dyDescent="0.35">
      <c r="A17">
        <v>0</v>
      </c>
      <c r="B17">
        <f t="shared" ca="1" si="0"/>
        <v>0.12649250664243891</v>
      </c>
      <c r="C17">
        <v>-0.29039496620843003</v>
      </c>
      <c r="D17">
        <f t="shared" si="1"/>
        <v>0</v>
      </c>
      <c r="E17">
        <f t="shared" ca="1" si="2"/>
        <v>2.4975541818755974E-3</v>
      </c>
      <c r="F17">
        <v>-1.0102779702024748E-2</v>
      </c>
      <c r="G17">
        <f t="shared" si="3"/>
        <v>0.20989722029797525</v>
      </c>
      <c r="H17">
        <f t="shared" ca="1" si="4"/>
        <v>3.2372196952886331E-2</v>
      </c>
      <c r="I17">
        <v>1.6843258682424939E-2</v>
      </c>
      <c r="J17">
        <f t="shared" si="5"/>
        <v>6.3316890891293873</v>
      </c>
      <c r="L17">
        <v>6.3316890891293873</v>
      </c>
      <c r="M17">
        <v>0.20989722029797525</v>
      </c>
      <c r="N17">
        <v>0</v>
      </c>
      <c r="O17">
        <v>0</v>
      </c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x14ac:dyDescent="0.3">
      <c r="A18">
        <v>0</v>
      </c>
      <c r="B18">
        <f t="shared" ca="1" si="0"/>
        <v>-0.25648619730510042</v>
      </c>
      <c r="C18">
        <v>-6.8550457073411147E-2</v>
      </c>
      <c r="D18">
        <f t="shared" si="1"/>
        <v>0</v>
      </c>
      <c r="E18">
        <f t="shared" ca="1" si="2"/>
        <v>-9.7415107798054318E-2</v>
      </c>
      <c r="F18">
        <v>0.10572555396795705</v>
      </c>
      <c r="G18">
        <f t="shared" si="3"/>
        <v>0.32572555396795705</v>
      </c>
      <c r="H18">
        <f t="shared" ca="1" si="4"/>
        <v>8.3834842982484208E-3</v>
      </c>
      <c r="I18">
        <v>2.7482147274205872E-2</v>
      </c>
      <c r="J18">
        <f t="shared" si="5"/>
        <v>6.5160704782261414</v>
      </c>
      <c r="L18">
        <v>6.5160704782261414</v>
      </c>
      <c r="M18">
        <v>0.32572555396795705</v>
      </c>
      <c r="N18">
        <v>0</v>
      </c>
      <c r="O18">
        <v>0</v>
      </c>
      <c r="Q18" s="30"/>
      <c r="R18" s="30" t="s">
        <v>24</v>
      </c>
      <c r="S18" s="30" t="s">
        <v>12</v>
      </c>
      <c r="T18" s="30" t="s">
        <v>25</v>
      </c>
      <c r="U18" s="30" t="s">
        <v>26</v>
      </c>
      <c r="V18" s="30" t="s">
        <v>27</v>
      </c>
      <c r="W18" s="30" t="s">
        <v>28</v>
      </c>
      <c r="X18" s="30" t="s">
        <v>29</v>
      </c>
      <c r="Y18" s="30" t="s">
        <v>30</v>
      </c>
      <c r="Z18" s="27"/>
    </row>
    <row r="19" spans="1:26" x14ac:dyDescent="0.3">
      <c r="A19">
        <v>0</v>
      </c>
      <c r="B19">
        <f t="shared" ca="1" si="0"/>
        <v>0.14798192266973595</v>
      </c>
      <c r="C19">
        <v>-0.25519041858135355</v>
      </c>
      <c r="D19">
        <f t="shared" si="1"/>
        <v>0</v>
      </c>
      <c r="E19">
        <f t="shared" ca="1" si="2"/>
        <v>-8.1818359582473188E-2</v>
      </c>
      <c r="F19">
        <v>-8.5517149894347763E-2</v>
      </c>
      <c r="G19">
        <f t="shared" si="3"/>
        <v>0.13448285010565225</v>
      </c>
      <c r="H19">
        <f t="shared" ca="1" si="4"/>
        <v>-6.6628933733613213E-2</v>
      </c>
      <c r="I19">
        <v>6.3256248445614546E-2</v>
      </c>
      <c r="J19">
        <f t="shared" si="5"/>
        <v>6.264980523604093</v>
      </c>
      <c r="L19">
        <v>6.264980523604093</v>
      </c>
      <c r="M19">
        <v>0.13448285010565225</v>
      </c>
      <c r="N19">
        <v>0</v>
      </c>
      <c r="O19">
        <v>0</v>
      </c>
      <c r="Q19" s="27" t="s">
        <v>18</v>
      </c>
      <c r="R19" s="27">
        <v>6.0056476062079263</v>
      </c>
      <c r="S19" s="27">
        <v>1.4155114193427441E-2</v>
      </c>
      <c r="T19" s="27">
        <v>424.2740485270329</v>
      </c>
      <c r="U19" s="27">
        <v>6.2177132593926258E-159</v>
      </c>
      <c r="V19" s="27">
        <v>5.977549926606164</v>
      </c>
      <c r="W19" s="27">
        <v>6.0337452858096885</v>
      </c>
      <c r="X19" s="27">
        <v>5.977549926606164</v>
      </c>
      <c r="Y19" s="27">
        <v>6.0337452858096885</v>
      </c>
      <c r="Z19" s="27"/>
    </row>
    <row r="20" spans="1:26" x14ac:dyDescent="0.3">
      <c r="A20">
        <v>0</v>
      </c>
      <c r="B20">
        <f t="shared" ca="1" si="0"/>
        <v>-0.32648593118479319</v>
      </c>
      <c r="C20">
        <v>-9.1042272444252972E-3</v>
      </c>
      <c r="D20">
        <f t="shared" si="1"/>
        <v>0</v>
      </c>
      <c r="E20">
        <f t="shared" ca="1" si="2"/>
        <v>-4.3749314284736773E-2</v>
      </c>
      <c r="F20">
        <v>0.16892979081008092</v>
      </c>
      <c r="G20">
        <f t="shared" si="3"/>
        <v>0.38892979081008094</v>
      </c>
      <c r="H20">
        <f t="shared" ca="1" si="4"/>
        <v>-4.3633113668210946E-2</v>
      </c>
      <c r="I20">
        <v>-1.4692840040798053E-2</v>
      </c>
      <c r="J20">
        <f t="shared" si="5"/>
        <v>6.5687018461743234</v>
      </c>
      <c r="L20">
        <v>6.5687018461743234</v>
      </c>
      <c r="M20">
        <v>0.38892979081008094</v>
      </c>
      <c r="N20">
        <v>0</v>
      </c>
      <c r="O20">
        <v>0</v>
      </c>
      <c r="Q20" s="27" t="s">
        <v>44</v>
      </c>
      <c r="R20" s="27">
        <v>1.4674120401476736</v>
      </c>
      <c r="S20" s="27">
        <v>5.1737498429789558E-2</v>
      </c>
      <c r="T20" s="27">
        <v>28.362639955215986</v>
      </c>
      <c r="U20" s="27">
        <v>1.857084717298161E-48</v>
      </c>
      <c r="V20" s="27">
        <v>1.3647139174471237</v>
      </c>
      <c r="W20" s="27">
        <v>1.5701101628482235</v>
      </c>
      <c r="X20" s="27">
        <v>1.3647139174471237</v>
      </c>
      <c r="Y20" s="27">
        <v>1.5701101628482235</v>
      </c>
      <c r="Z20" s="27"/>
    </row>
    <row r="21" spans="1:26" x14ac:dyDescent="0.3">
      <c r="A21">
        <v>0</v>
      </c>
      <c r="B21">
        <f t="shared" ca="1" si="0"/>
        <v>0.44248002911727485</v>
      </c>
      <c r="C21">
        <v>-2.6679462894521888E-2</v>
      </c>
      <c r="D21">
        <f t="shared" si="1"/>
        <v>0</v>
      </c>
      <c r="E21">
        <f t="shared" ca="1" si="2"/>
        <v>2.9756078462652144E-2</v>
      </c>
      <c r="F21">
        <v>-4.1237363485061185E-2</v>
      </c>
      <c r="G21">
        <f t="shared" si="3"/>
        <v>0.17876263651493882</v>
      </c>
      <c r="H21">
        <f t="shared" ca="1" si="4"/>
        <v>-2.9680171799084078E-2</v>
      </c>
      <c r="I21">
        <v>8.7341058810036665E-3</v>
      </c>
      <c r="J21">
        <f t="shared" si="5"/>
        <v>6.276878060653412</v>
      </c>
      <c r="L21">
        <v>6.276878060653412</v>
      </c>
      <c r="M21">
        <v>0.17876263651493882</v>
      </c>
      <c r="N21">
        <v>0</v>
      </c>
      <c r="O21">
        <v>0</v>
      </c>
      <c r="Q21" s="27" t="s">
        <v>43</v>
      </c>
      <c r="R21" s="27">
        <v>0.31221134411707546</v>
      </c>
      <c r="S21" s="27">
        <v>2.1894203783986019E-2</v>
      </c>
      <c r="T21" s="27">
        <v>14.259999915842331</v>
      </c>
      <c r="U21" s="27">
        <v>1.9237810964540881E-25</v>
      </c>
      <c r="V21" s="27">
        <v>0.26875169309258762</v>
      </c>
      <c r="W21" s="27">
        <v>0.35567099514156331</v>
      </c>
      <c r="X21" s="27">
        <v>0.26875169309258762</v>
      </c>
      <c r="Y21" s="27">
        <v>0.35567099514156331</v>
      </c>
      <c r="Z21" s="27"/>
    </row>
    <row r="22" spans="1:26" ht="15" thickBot="1" x14ac:dyDescent="0.35">
      <c r="A22">
        <v>0</v>
      </c>
      <c r="B22">
        <f t="shared" ca="1" si="0"/>
        <v>2.2335203582807016E-2</v>
      </c>
      <c r="C22">
        <v>-0.12609934994718711</v>
      </c>
      <c r="D22">
        <f t="shared" si="1"/>
        <v>0</v>
      </c>
      <c r="E22">
        <f t="shared" ca="1" si="2"/>
        <v>1.0994729044006106E-2</v>
      </c>
      <c r="F22">
        <v>7.018533572045578E-2</v>
      </c>
      <c r="G22">
        <f t="shared" si="3"/>
        <v>0.29018533572045579</v>
      </c>
      <c r="H22">
        <f t="shared" ca="1" si="4"/>
        <v>-5.0969823125584991E-2</v>
      </c>
      <c r="I22">
        <v>-6.4258044337136486E-2</v>
      </c>
      <c r="J22">
        <f t="shared" si="5"/>
        <v>6.3710199592435472</v>
      </c>
      <c r="L22">
        <v>6.3710199592435472</v>
      </c>
      <c r="M22">
        <v>0.29018533572045579</v>
      </c>
      <c r="N22">
        <v>0</v>
      </c>
      <c r="O22">
        <v>0</v>
      </c>
      <c r="Q22" s="29" t="s">
        <v>59</v>
      </c>
      <c r="R22" s="29">
        <v>1.4467172644740234E-2</v>
      </c>
      <c r="S22" s="29">
        <v>2.0618588011319737E-2</v>
      </c>
      <c r="T22" s="29">
        <v>0.70165680776965245</v>
      </c>
      <c r="U22" s="29">
        <v>0.48459077621658875</v>
      </c>
      <c r="V22" s="29">
        <v>-2.6460401083474444E-2</v>
      </c>
      <c r="W22" s="29">
        <v>5.5394746372954912E-2</v>
      </c>
      <c r="X22" s="29">
        <v>-2.6460401083474444E-2</v>
      </c>
      <c r="Y22" s="29">
        <v>5.5394746372954912E-2</v>
      </c>
      <c r="Z22" s="27"/>
    </row>
    <row r="23" spans="1:26" x14ac:dyDescent="0.3">
      <c r="A23">
        <v>0</v>
      </c>
      <c r="B23">
        <f t="shared" ca="1" si="0"/>
        <v>0.11032900228108185</v>
      </c>
      <c r="C23">
        <v>0.3339938713543536</v>
      </c>
      <c r="D23">
        <f t="shared" si="1"/>
        <v>1</v>
      </c>
      <c r="E23">
        <f t="shared" ca="1" si="2"/>
        <v>-3.7349795491217225E-2</v>
      </c>
      <c r="F23">
        <v>-3.3517247216097511E-3</v>
      </c>
      <c r="G23">
        <f t="shared" si="3"/>
        <v>0.56664827527839023</v>
      </c>
      <c r="H23">
        <f t="shared" ca="1" si="4"/>
        <v>-1.7775025780881536E-2</v>
      </c>
      <c r="I23">
        <v>1.8834397650456386E-2</v>
      </c>
      <c r="J23">
        <f t="shared" si="5"/>
        <v>7.168806810568042</v>
      </c>
      <c r="L23">
        <v>7.168806810568042</v>
      </c>
      <c r="M23">
        <v>0.56664827527839023</v>
      </c>
      <c r="N23">
        <v>1</v>
      </c>
      <c r="O23">
        <v>0</v>
      </c>
    </row>
    <row r="24" spans="1:26" x14ac:dyDescent="0.3">
      <c r="A24">
        <v>0</v>
      </c>
      <c r="B24">
        <f t="shared" ca="1" si="0"/>
        <v>0.1387164748521503</v>
      </c>
      <c r="C24">
        <v>0.25221241392532362</v>
      </c>
      <c r="D24">
        <f t="shared" si="1"/>
        <v>1</v>
      </c>
      <c r="E24">
        <f t="shared" ca="1" si="2"/>
        <v>-5.9654145734447245E-2</v>
      </c>
      <c r="F24">
        <v>-1.5971562077352935E-2</v>
      </c>
      <c r="G24">
        <f t="shared" si="3"/>
        <v>0.554028437922647</v>
      </c>
      <c r="H24">
        <f t="shared" ca="1" si="4"/>
        <v>-5.9401557958890787E-2</v>
      </c>
      <c r="I24">
        <v>-4.3550393770106416E-2</v>
      </c>
      <c r="J24">
        <f t="shared" si="5"/>
        <v>7.0874922631138642</v>
      </c>
      <c r="L24">
        <v>7.0874922631138642</v>
      </c>
      <c r="M24">
        <v>0.554028437922647</v>
      </c>
      <c r="N24">
        <v>1</v>
      </c>
      <c r="O24">
        <v>0</v>
      </c>
    </row>
    <row r="25" spans="1:26" ht="18" x14ac:dyDescent="0.35">
      <c r="A25">
        <v>0</v>
      </c>
      <c r="B25">
        <f t="shared" ca="1" si="0"/>
        <v>-3.9549253808086285E-2</v>
      </c>
      <c r="C25">
        <v>4.9332959090212349E-3</v>
      </c>
      <c r="D25">
        <f t="shared" si="1"/>
        <v>0</v>
      </c>
      <c r="E25">
        <f t="shared" ca="1" si="2"/>
        <v>-6.6532923443142225E-2</v>
      </c>
      <c r="F25">
        <v>-8.8426070167007247E-3</v>
      </c>
      <c r="G25">
        <f t="shared" si="3"/>
        <v>0.21115739298329927</v>
      </c>
      <c r="H25">
        <f t="shared" ca="1" si="4"/>
        <v>-6.5697810150203581E-2</v>
      </c>
      <c r="I25">
        <v>-7.9694311230706551E-3</v>
      </c>
      <c r="J25">
        <f t="shared" si="5"/>
        <v>6.3087666583518782</v>
      </c>
      <c r="L25">
        <v>6.3087666583518782</v>
      </c>
      <c r="M25">
        <v>0.21115739298329927</v>
      </c>
      <c r="N25">
        <v>0</v>
      </c>
      <c r="O25">
        <v>0</v>
      </c>
      <c r="Q25" s="114" t="s">
        <v>68</v>
      </c>
      <c r="R25" s="114"/>
      <c r="S25" s="114"/>
      <c r="T25" s="114"/>
      <c r="U25" s="114"/>
      <c r="V25" s="114"/>
      <c r="W25" s="114"/>
      <c r="X25" s="114"/>
      <c r="Y25" s="114"/>
      <c r="Z25" s="114"/>
    </row>
    <row r="26" spans="1:26" x14ac:dyDescent="0.3">
      <c r="A26">
        <v>0</v>
      </c>
      <c r="B26">
        <f t="shared" ca="1" si="0"/>
        <v>-0.24074809443196568</v>
      </c>
      <c r="C26">
        <v>1.350490417150179E-2</v>
      </c>
      <c r="D26">
        <f t="shared" si="1"/>
        <v>0</v>
      </c>
      <c r="E26">
        <f t="shared" ca="1" si="2"/>
        <v>-0.21115144348905948</v>
      </c>
      <c r="F26">
        <v>-7.6606180746922103E-2</v>
      </c>
      <c r="G26">
        <f t="shared" si="3"/>
        <v>0.1433938192530779</v>
      </c>
      <c r="H26">
        <f t="shared" ca="1" si="4"/>
        <v>-2.112527435372008E-2</v>
      </c>
      <c r="I26">
        <v>0.12121152312388594</v>
      </c>
      <c r="J26">
        <f t="shared" si="5"/>
        <v>6.3363022520035033</v>
      </c>
      <c r="L26">
        <v>6.3363022520035033</v>
      </c>
      <c r="M26">
        <v>0.1433938192530779</v>
      </c>
      <c r="N26">
        <v>0</v>
      </c>
      <c r="O26">
        <v>0</v>
      </c>
      <c r="Q26" s="12" t="s">
        <v>7</v>
      </c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" thickBot="1" x14ac:dyDescent="0.35">
      <c r="A27">
        <v>0</v>
      </c>
      <c r="B27">
        <f t="shared" ca="1" si="0"/>
        <v>0.13937749687039902</v>
      </c>
      <c r="C27">
        <v>8.3306349558543408E-2</v>
      </c>
      <c r="D27">
        <f t="shared" si="1"/>
        <v>0</v>
      </c>
      <c r="E27">
        <f t="shared" ca="1" si="2"/>
        <v>-0.14636105250151182</v>
      </c>
      <c r="F27">
        <v>-0.20480246461156351</v>
      </c>
      <c r="G27">
        <f t="shared" si="3"/>
        <v>1.5197535388436489E-2</v>
      </c>
      <c r="H27">
        <f t="shared" ca="1" si="4"/>
        <v>5.4868137443005706E-2</v>
      </c>
      <c r="I27">
        <v>-1.93141161729713E-2</v>
      </c>
      <c r="J27">
        <f t="shared" si="5"/>
        <v>6.0034821869096833</v>
      </c>
      <c r="L27">
        <v>6.0034821869096833</v>
      </c>
      <c r="M27">
        <v>1.5197535388436489E-2</v>
      </c>
      <c r="N27">
        <v>0</v>
      </c>
      <c r="O27">
        <v>0</v>
      </c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x14ac:dyDescent="0.3">
      <c r="A28">
        <v>0</v>
      </c>
      <c r="B28">
        <f t="shared" ca="1" si="0"/>
        <v>-2.0574702848295674E-2</v>
      </c>
      <c r="C28">
        <v>-0.12427878333150338</v>
      </c>
      <c r="D28">
        <f t="shared" si="1"/>
        <v>0</v>
      </c>
      <c r="E28">
        <f t="shared" ca="1" si="2"/>
        <v>2.9314180900344008E-3</v>
      </c>
      <c r="F28">
        <v>5.4396407578625044E-2</v>
      </c>
      <c r="G28">
        <f t="shared" si="3"/>
        <v>0.27439640757862505</v>
      </c>
      <c r="H28">
        <f t="shared" ca="1" si="4"/>
        <v>0.12027808084996722</v>
      </c>
      <c r="I28">
        <v>6.8071885145612548E-2</v>
      </c>
      <c r="J28">
        <f t="shared" si="5"/>
        <v>6.4796664965135502</v>
      </c>
      <c r="L28">
        <v>6.4796664965135502</v>
      </c>
      <c r="M28">
        <v>0.27439640757862505</v>
      </c>
      <c r="N28">
        <v>0</v>
      </c>
      <c r="O28">
        <v>0</v>
      </c>
      <c r="Q28" s="13" t="s">
        <v>8</v>
      </c>
      <c r="R28" s="13"/>
      <c r="S28" s="12"/>
      <c r="T28" s="12"/>
      <c r="U28" s="12"/>
      <c r="V28" s="12"/>
      <c r="W28" s="12"/>
      <c r="X28" s="12"/>
      <c r="Y28" s="12"/>
      <c r="Z28" s="12"/>
    </row>
    <row r="29" spans="1:26" x14ac:dyDescent="0.3">
      <c r="A29">
        <v>0</v>
      </c>
      <c r="B29">
        <f t="shared" ca="1" si="0"/>
        <v>6.8721402660611525E-2</v>
      </c>
      <c r="C29">
        <v>0.35550055060266139</v>
      </c>
      <c r="D29">
        <f t="shared" si="1"/>
        <v>1</v>
      </c>
      <c r="E29">
        <f t="shared" ca="1" si="2"/>
        <v>-2.3359259162803379E-2</v>
      </c>
      <c r="F29">
        <v>-5.799172137997366E-2</v>
      </c>
      <c r="G29">
        <f t="shared" si="3"/>
        <v>0.51200827862002629</v>
      </c>
      <c r="H29">
        <f t="shared" ca="1" si="4"/>
        <v>-1.2281856122488973E-2</v>
      </c>
      <c r="I29">
        <v>1.1998977240073466E-2</v>
      </c>
      <c r="J29">
        <f t="shared" si="5"/>
        <v>7.0800113951701125</v>
      </c>
      <c r="L29">
        <v>7.0800113951701125</v>
      </c>
      <c r="M29">
        <v>0.51200827862002629</v>
      </c>
      <c r="N29">
        <v>1</v>
      </c>
      <c r="O29">
        <v>0</v>
      </c>
      <c r="Q29" s="12" t="s">
        <v>9</v>
      </c>
      <c r="R29" s="12">
        <v>0.94392932791610418</v>
      </c>
      <c r="S29" s="12"/>
      <c r="T29" s="12"/>
      <c r="U29" s="12"/>
      <c r="V29" s="12"/>
      <c r="W29" s="12"/>
      <c r="X29" s="12"/>
      <c r="Y29" s="12"/>
      <c r="Z29" s="12"/>
    </row>
    <row r="30" spans="1:26" x14ac:dyDescent="0.3">
      <c r="A30">
        <v>0</v>
      </c>
      <c r="B30">
        <f t="shared" ca="1" si="0"/>
        <v>-0.11360044149955584</v>
      </c>
      <c r="C30">
        <v>-0.32752079607269069</v>
      </c>
      <c r="D30">
        <f t="shared" si="1"/>
        <v>0</v>
      </c>
      <c r="E30">
        <f t="shared" ca="1" si="2"/>
        <v>-7.9266957177752423E-2</v>
      </c>
      <c r="F30">
        <v>-4.4606395369144264E-2</v>
      </c>
      <c r="G30">
        <f t="shared" si="3"/>
        <v>0.17539360463085574</v>
      </c>
      <c r="H30">
        <f t="shared" ca="1" si="4"/>
        <v>4.8819767286499123E-2</v>
      </c>
      <c r="I30">
        <v>3.6604050609758534E-2</v>
      </c>
      <c r="J30">
        <f t="shared" si="5"/>
        <v>6.2996944575560425</v>
      </c>
      <c r="L30">
        <v>6.2996944575560425</v>
      </c>
      <c r="M30">
        <v>0.17539360463085574</v>
      </c>
      <c r="N30">
        <v>0</v>
      </c>
      <c r="O30">
        <v>0</v>
      </c>
      <c r="Q30" s="12" t="s">
        <v>10</v>
      </c>
      <c r="R30" s="12">
        <v>0.8910025761001481</v>
      </c>
      <c r="S30" s="12"/>
      <c r="T30" s="12"/>
      <c r="U30" s="12"/>
      <c r="V30" s="12"/>
      <c r="W30" s="12"/>
      <c r="X30" s="12"/>
      <c r="Y30" s="12"/>
      <c r="Z30" s="12"/>
    </row>
    <row r="31" spans="1:26" x14ac:dyDescent="0.3">
      <c r="A31">
        <v>0</v>
      </c>
      <c r="B31">
        <f t="shared" ca="1" si="0"/>
        <v>-6.8867884073565921E-2</v>
      </c>
      <c r="C31">
        <v>-0.12280068652713327</v>
      </c>
      <c r="D31">
        <f t="shared" si="1"/>
        <v>0</v>
      </c>
      <c r="E31">
        <f t="shared" ca="1" si="2"/>
        <v>1.9037820093798934E-2</v>
      </c>
      <c r="F31">
        <v>1.0887036538987139E-3</v>
      </c>
      <c r="G31">
        <f t="shared" si="3"/>
        <v>0.22108870365389871</v>
      </c>
      <c r="H31">
        <f t="shared" ca="1" si="4"/>
        <v>5.1958262682516784E-3</v>
      </c>
      <c r="I31">
        <v>2.1273482470318874E-2</v>
      </c>
      <c r="J31">
        <f t="shared" si="5"/>
        <v>6.3529065379511671</v>
      </c>
      <c r="L31">
        <v>6.3529065379511671</v>
      </c>
      <c r="M31">
        <v>0.22108870365389871</v>
      </c>
      <c r="N31">
        <v>0</v>
      </c>
      <c r="O31">
        <v>0</v>
      </c>
      <c r="Q31" s="12" t="s">
        <v>11</v>
      </c>
      <c r="R31" s="12">
        <v>0.88875520653520268</v>
      </c>
      <c r="S31" s="12"/>
      <c r="T31" s="12"/>
      <c r="U31" s="12"/>
      <c r="V31" s="12"/>
      <c r="W31" s="12"/>
      <c r="X31" s="12"/>
      <c r="Y31" s="12"/>
      <c r="Z31" s="12"/>
    </row>
    <row r="32" spans="1:26" x14ac:dyDescent="0.3">
      <c r="A32">
        <v>0</v>
      </c>
      <c r="B32">
        <f t="shared" ca="1" si="0"/>
        <v>-0.17342478499796227</v>
      </c>
      <c r="C32">
        <v>-7.8297481024439869E-2</v>
      </c>
      <c r="D32">
        <f t="shared" si="1"/>
        <v>0</v>
      </c>
      <c r="E32">
        <f t="shared" ca="1" si="2"/>
        <v>3.2064605297485879E-2</v>
      </c>
      <c r="F32">
        <v>0.1331319593356067</v>
      </c>
      <c r="G32">
        <f t="shared" si="3"/>
        <v>0.3531319593356067</v>
      </c>
      <c r="H32">
        <f t="shared" ca="1" si="4"/>
        <v>6.4087426581793297E-2</v>
      </c>
      <c r="I32">
        <v>4.2074436130937184E-2</v>
      </c>
      <c r="J32">
        <f t="shared" si="5"/>
        <v>6.5717723751343469</v>
      </c>
      <c r="L32">
        <v>6.5717723751343469</v>
      </c>
      <c r="M32">
        <v>0.3531319593356067</v>
      </c>
      <c r="N32">
        <v>0</v>
      </c>
      <c r="O32">
        <v>0</v>
      </c>
      <c r="Q32" s="12" t="s">
        <v>12</v>
      </c>
      <c r="R32" s="12">
        <v>9.853392228659201E-2</v>
      </c>
      <c r="S32" s="12"/>
      <c r="T32" s="12"/>
      <c r="U32" s="12"/>
      <c r="V32" s="12"/>
      <c r="W32" s="12"/>
      <c r="X32" s="12"/>
      <c r="Y32" s="12"/>
      <c r="Z32" s="12"/>
    </row>
    <row r="33" spans="1:26" ht="15" thickBot="1" x14ac:dyDescent="0.35">
      <c r="A33">
        <v>0</v>
      </c>
      <c r="B33">
        <f t="shared" ca="1" si="0"/>
        <v>0.15958709744887176</v>
      </c>
      <c r="C33">
        <v>0.18586538971757763</v>
      </c>
      <c r="D33">
        <f t="shared" si="1"/>
        <v>0</v>
      </c>
      <c r="E33">
        <f t="shared" ca="1" si="2"/>
        <v>7.9801679430692496E-2</v>
      </c>
      <c r="F33">
        <v>0.16075942840247193</v>
      </c>
      <c r="G33">
        <f t="shared" si="3"/>
        <v>0.3807594284024719</v>
      </c>
      <c r="H33">
        <f t="shared" ca="1" si="4"/>
        <v>-2.7610142325049897E-2</v>
      </c>
      <c r="I33">
        <v>-4.3830035363739958E-2</v>
      </c>
      <c r="J33">
        <f t="shared" si="5"/>
        <v>6.5273091072399678</v>
      </c>
      <c r="L33">
        <v>6.5273091072399678</v>
      </c>
      <c r="M33">
        <v>0.3807594284024719</v>
      </c>
      <c r="N33">
        <v>0</v>
      </c>
      <c r="O33">
        <v>0</v>
      </c>
      <c r="Q33" s="14" t="s">
        <v>13</v>
      </c>
      <c r="R33" s="14">
        <v>100</v>
      </c>
      <c r="S33" s="12"/>
      <c r="T33" s="12"/>
      <c r="U33" s="12"/>
      <c r="V33" s="12"/>
      <c r="W33" s="12"/>
      <c r="X33" s="12"/>
      <c r="Y33" s="12"/>
      <c r="Z33" s="12"/>
    </row>
    <row r="34" spans="1:26" x14ac:dyDescent="0.3">
      <c r="A34">
        <v>0</v>
      </c>
      <c r="B34">
        <f t="shared" ca="1" si="0"/>
        <v>-0.4086739918050401</v>
      </c>
      <c r="C34">
        <v>-2.0913713338463983E-2</v>
      </c>
      <c r="D34">
        <f t="shared" si="1"/>
        <v>0</v>
      </c>
      <c r="E34">
        <f t="shared" ca="1" si="2"/>
        <v>1.6810280307443304E-2</v>
      </c>
      <c r="F34">
        <v>9.5103703445397661E-2</v>
      </c>
      <c r="G34">
        <f t="shared" si="3"/>
        <v>0.31510370344539768</v>
      </c>
      <c r="H34">
        <f t="shared" ca="1" si="4"/>
        <v>2.8558022305379197E-2</v>
      </c>
      <c r="I34">
        <v>-4.596069041537558E-2</v>
      </c>
      <c r="J34">
        <f t="shared" si="5"/>
        <v>6.4266948647527213</v>
      </c>
      <c r="L34">
        <v>6.4266948647527213</v>
      </c>
      <c r="M34">
        <v>0.31510370344539768</v>
      </c>
      <c r="N34">
        <v>0</v>
      </c>
      <c r="O34">
        <v>0</v>
      </c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" thickBot="1" x14ac:dyDescent="0.35">
      <c r="A35">
        <v>0</v>
      </c>
      <c r="B35">
        <f t="shared" ca="1" si="0"/>
        <v>-4.916800695276128E-2</v>
      </c>
      <c r="C35">
        <v>6.1942543435847479E-2</v>
      </c>
      <c r="D35">
        <f t="shared" si="1"/>
        <v>0</v>
      </c>
      <c r="E35">
        <f t="shared" ca="1" si="2"/>
        <v>-0.12541026406347189</v>
      </c>
      <c r="F35">
        <v>-3.0423923404386002E-2</v>
      </c>
      <c r="G35">
        <f t="shared" si="3"/>
        <v>0.18957607659561398</v>
      </c>
      <c r="H35">
        <f t="shared" ca="1" si="4"/>
        <v>2.6978043649938228E-2</v>
      </c>
      <c r="I35">
        <v>-2.8269659956300924E-4</v>
      </c>
      <c r="J35">
        <f t="shared" si="5"/>
        <v>6.2840814182938578</v>
      </c>
      <c r="L35">
        <v>6.2840814182938578</v>
      </c>
      <c r="M35">
        <v>0.18957607659561398</v>
      </c>
      <c r="N35">
        <v>0</v>
      </c>
      <c r="O35">
        <v>0</v>
      </c>
      <c r="Q35" s="12" t="s">
        <v>14</v>
      </c>
      <c r="R35" s="12"/>
      <c r="S35" s="12"/>
      <c r="T35" s="12"/>
      <c r="U35" s="12"/>
      <c r="V35" s="12"/>
      <c r="W35" s="12"/>
      <c r="X35" s="12"/>
      <c r="Y35" s="12"/>
      <c r="Z35" s="12"/>
    </row>
    <row r="36" spans="1:26" x14ac:dyDescent="0.3">
      <c r="A36">
        <v>0</v>
      </c>
      <c r="B36">
        <f t="shared" ca="1" si="0"/>
        <v>-6.8174874124658953E-3</v>
      </c>
      <c r="C36">
        <v>4.5305403462857718E-2</v>
      </c>
      <c r="D36">
        <f t="shared" si="1"/>
        <v>0</v>
      </c>
      <c r="E36">
        <f t="shared" ca="1" si="2"/>
        <v>0.10128645174118721</v>
      </c>
      <c r="F36">
        <v>-2.1836465180745272E-2</v>
      </c>
      <c r="G36">
        <f t="shared" si="3"/>
        <v>0.19816353481925472</v>
      </c>
      <c r="H36">
        <f t="shared" ca="1" si="4"/>
        <v>6.3393486101067853E-3</v>
      </c>
      <c r="I36">
        <v>8.7762648678021915E-2</v>
      </c>
      <c r="J36">
        <f t="shared" si="5"/>
        <v>6.3850079509069042</v>
      </c>
      <c r="L36">
        <v>6.3850079509069042</v>
      </c>
      <c r="M36">
        <v>0.19816353481925472</v>
      </c>
      <c r="N36">
        <v>0</v>
      </c>
      <c r="O36">
        <v>0</v>
      </c>
      <c r="Q36" s="15"/>
      <c r="R36" s="15" t="s">
        <v>19</v>
      </c>
      <c r="S36" s="15" t="s">
        <v>20</v>
      </c>
      <c r="T36" s="15" t="s">
        <v>21</v>
      </c>
      <c r="U36" s="15" t="s">
        <v>22</v>
      </c>
      <c r="V36" s="15" t="s">
        <v>23</v>
      </c>
      <c r="W36" s="12"/>
      <c r="X36" s="12"/>
      <c r="Y36" s="12"/>
      <c r="Z36" s="12"/>
    </row>
    <row r="37" spans="1:26" x14ac:dyDescent="0.3">
      <c r="A37">
        <v>0</v>
      </c>
      <c r="B37">
        <f t="shared" ca="1" si="0"/>
        <v>0.12737953500744015</v>
      </c>
      <c r="C37">
        <v>0.27683820965699207</v>
      </c>
      <c r="D37">
        <f t="shared" si="1"/>
        <v>1</v>
      </c>
      <c r="E37">
        <f t="shared" ca="1" si="2"/>
        <v>-8.0359742629069371E-3</v>
      </c>
      <c r="F37">
        <v>0.16052692218038322</v>
      </c>
      <c r="G37">
        <f t="shared" si="3"/>
        <v>0.73052692218038318</v>
      </c>
      <c r="H37">
        <f t="shared" ca="1" si="4"/>
        <v>-1.4226722228875997E-2</v>
      </c>
      <c r="I37">
        <v>3.2694806031840849E-2</v>
      </c>
      <c r="J37">
        <f t="shared" si="5"/>
        <v>7.4284851893024149</v>
      </c>
      <c r="L37">
        <v>7.4284851893024149</v>
      </c>
      <c r="M37">
        <v>0.73052692218038318</v>
      </c>
      <c r="N37">
        <v>1</v>
      </c>
      <c r="O37">
        <v>0</v>
      </c>
      <c r="Q37" s="12" t="s">
        <v>15</v>
      </c>
      <c r="R37" s="12">
        <v>2</v>
      </c>
      <c r="S37" s="12">
        <v>7.6984980117300807</v>
      </c>
      <c r="T37" s="12">
        <v>3.8492490058650404</v>
      </c>
      <c r="U37" s="12">
        <v>396.46464471089143</v>
      </c>
      <c r="V37" s="12">
        <v>2.0638937493339558E-47</v>
      </c>
      <c r="W37" s="12"/>
      <c r="X37" s="12"/>
      <c r="Y37" s="12"/>
      <c r="Z37" s="12"/>
    </row>
    <row r="38" spans="1:26" x14ac:dyDescent="0.3">
      <c r="A38">
        <v>0</v>
      </c>
      <c r="B38">
        <f t="shared" ca="1" si="0"/>
        <v>1.761833251552522E-2</v>
      </c>
      <c r="C38">
        <v>-4.7676223067139922E-2</v>
      </c>
      <c r="D38">
        <f t="shared" si="1"/>
        <v>0</v>
      </c>
      <c r="E38">
        <f t="shared" ca="1" si="2"/>
        <v>0.19743084278658946</v>
      </c>
      <c r="F38">
        <v>-5.3462660087133122E-2</v>
      </c>
      <c r="G38">
        <f t="shared" si="3"/>
        <v>0.16653733991286687</v>
      </c>
      <c r="H38">
        <f t="shared" ca="1" si="4"/>
        <v>2.8298058409136656E-2</v>
      </c>
      <c r="I38">
        <v>-0.11870768190302242</v>
      </c>
      <c r="J38">
        <f t="shared" si="5"/>
        <v>6.1310983279662779</v>
      </c>
      <c r="L38">
        <v>6.1310983279662779</v>
      </c>
      <c r="M38">
        <v>0.16653733991286687</v>
      </c>
      <c r="N38">
        <v>0</v>
      </c>
      <c r="O38">
        <v>0</v>
      </c>
      <c r="Q38" s="12" t="s">
        <v>16</v>
      </c>
      <c r="R38" s="12">
        <v>97</v>
      </c>
      <c r="S38" s="12">
        <v>0.94176658259447499</v>
      </c>
      <c r="T38" s="12">
        <v>9.7089338411801545E-3</v>
      </c>
      <c r="U38" s="12"/>
      <c r="V38" s="12"/>
      <c r="W38" s="12"/>
      <c r="X38" s="12"/>
      <c r="Y38" s="12"/>
      <c r="Z38" s="12"/>
    </row>
    <row r="39" spans="1:26" ht="15" thickBot="1" x14ac:dyDescent="0.35">
      <c r="A39">
        <v>0</v>
      </c>
      <c r="B39">
        <f t="shared" ca="1" si="0"/>
        <v>0.18256610705108256</v>
      </c>
      <c r="C39">
        <v>-0.16132080362229173</v>
      </c>
      <c r="D39">
        <f t="shared" si="1"/>
        <v>0</v>
      </c>
      <c r="E39">
        <f t="shared" ca="1" si="2"/>
        <v>-1.1464569005387039E-2</v>
      </c>
      <c r="F39">
        <v>6.2148173516705013E-2</v>
      </c>
      <c r="G39">
        <f t="shared" si="3"/>
        <v>0.28214817351670501</v>
      </c>
      <c r="H39">
        <f t="shared" ca="1" si="4"/>
        <v>-3.2393030031867921E-2</v>
      </c>
      <c r="I39">
        <v>-8.1642385914521942E-2</v>
      </c>
      <c r="J39">
        <f t="shared" si="5"/>
        <v>6.3415798743605354</v>
      </c>
      <c r="L39">
        <v>6.3415798743605354</v>
      </c>
      <c r="M39">
        <v>0.28214817351670501</v>
      </c>
      <c r="N39">
        <v>0</v>
      </c>
      <c r="O39">
        <v>0</v>
      </c>
      <c r="Q39" s="14" t="s">
        <v>17</v>
      </c>
      <c r="R39" s="14">
        <v>99</v>
      </c>
      <c r="S39" s="14">
        <v>8.640264594324556</v>
      </c>
      <c r="T39" s="14"/>
      <c r="U39" s="14"/>
      <c r="V39" s="14"/>
      <c r="W39" s="12"/>
      <c r="X39" s="12"/>
      <c r="Y39" s="12"/>
      <c r="Z39" s="12"/>
    </row>
    <row r="40" spans="1:26" ht="15" thickBot="1" x14ac:dyDescent="0.35">
      <c r="A40">
        <v>0</v>
      </c>
      <c r="B40">
        <f t="shared" ca="1" si="0"/>
        <v>-0.16494819573689562</v>
      </c>
      <c r="C40">
        <v>-0.24893320499337165</v>
      </c>
      <c r="D40">
        <f t="shared" si="1"/>
        <v>0</v>
      </c>
      <c r="E40">
        <f t="shared" ca="1" si="2"/>
        <v>7.5041821360092867E-2</v>
      </c>
      <c r="F40">
        <v>0.12984504849383924</v>
      </c>
      <c r="G40">
        <f t="shared" si="3"/>
        <v>0.34984504849383924</v>
      </c>
      <c r="H40">
        <f t="shared" ca="1" si="4"/>
        <v>3.5058588778812343E-2</v>
      </c>
      <c r="I40">
        <v>-6.0041590473361717E-2</v>
      </c>
      <c r="J40">
        <f t="shared" si="5"/>
        <v>6.4647259822673968</v>
      </c>
      <c r="L40">
        <v>6.4647259822673968</v>
      </c>
      <c r="M40">
        <v>0.34984504849383924</v>
      </c>
      <c r="N40">
        <v>0</v>
      </c>
      <c r="O40">
        <v>0</v>
      </c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x14ac:dyDescent="0.3">
      <c r="A41">
        <v>0</v>
      </c>
      <c r="B41">
        <f t="shared" ca="1" si="0"/>
        <v>6.7761005901694288E-2</v>
      </c>
      <c r="C41">
        <v>-5.4475496520056926E-2</v>
      </c>
      <c r="D41">
        <f t="shared" si="1"/>
        <v>0</v>
      </c>
      <c r="E41">
        <f t="shared" ca="1" si="2"/>
        <v>-7.95000360664955E-2</v>
      </c>
      <c r="F41">
        <v>4.1849219632412405E-3</v>
      </c>
      <c r="G41">
        <f t="shared" si="3"/>
        <v>0.22418492196324125</v>
      </c>
      <c r="H41">
        <f t="shared" ca="1" si="4"/>
        <v>9.4711042077191554E-2</v>
      </c>
      <c r="I41">
        <v>-4.7746931088202202E-2</v>
      </c>
      <c r="J41">
        <f t="shared" si="5"/>
        <v>6.2885304518566594</v>
      </c>
      <c r="L41">
        <v>6.2885304518566594</v>
      </c>
      <c r="M41">
        <v>0.22418492196324125</v>
      </c>
      <c r="N41">
        <v>0</v>
      </c>
      <c r="O41">
        <v>0</v>
      </c>
      <c r="Q41" s="15"/>
      <c r="R41" s="15" t="s">
        <v>24</v>
      </c>
      <c r="S41" s="15" t="s">
        <v>12</v>
      </c>
      <c r="T41" s="15" t="s">
        <v>25</v>
      </c>
      <c r="U41" s="15" t="s">
        <v>26</v>
      </c>
      <c r="V41" s="15" t="s">
        <v>27</v>
      </c>
      <c r="W41" s="15" t="s">
        <v>28</v>
      </c>
      <c r="X41" s="15" t="s">
        <v>29</v>
      </c>
      <c r="Y41" s="15" t="s">
        <v>30</v>
      </c>
      <c r="Z41" s="12"/>
    </row>
    <row r="42" spans="1:26" x14ac:dyDescent="0.3">
      <c r="A42">
        <v>0</v>
      </c>
      <c r="B42">
        <f t="shared" ca="1" si="0"/>
        <v>0.25634740259217287</v>
      </c>
      <c r="C42">
        <v>0.18883417287067872</v>
      </c>
      <c r="D42">
        <f t="shared" si="1"/>
        <v>0</v>
      </c>
      <c r="E42">
        <f t="shared" ca="1" si="2"/>
        <v>-2.1039963779645832E-2</v>
      </c>
      <c r="F42">
        <v>3.6302785038769249E-2</v>
      </c>
      <c r="G42">
        <f t="shared" si="3"/>
        <v>0.25630278503876924</v>
      </c>
      <c r="H42">
        <f t="shared" ca="1" si="4"/>
        <v>-3.8711190819885805E-2</v>
      </c>
      <c r="I42">
        <v>9.5113857330129059E-2</v>
      </c>
      <c r="J42">
        <f t="shared" si="5"/>
        <v>6.4795680348882829</v>
      </c>
      <c r="L42">
        <v>6.4795680348882829</v>
      </c>
      <c r="M42">
        <v>0.25630278503876924</v>
      </c>
      <c r="N42">
        <v>0</v>
      </c>
      <c r="O42">
        <v>0</v>
      </c>
      <c r="Q42" s="12" t="s">
        <v>18</v>
      </c>
      <c r="R42" s="12">
        <v>0.23119335480778591</v>
      </c>
      <c r="S42" s="12">
        <v>1.4854547697575611E-2</v>
      </c>
      <c r="T42" s="12">
        <v>15.563809785034293</v>
      </c>
      <c r="U42" s="12">
        <v>4.0564925112460895E-28</v>
      </c>
      <c r="V42" s="12">
        <v>0.20171118957465695</v>
      </c>
      <c r="W42" s="12">
        <v>0.26067552004091488</v>
      </c>
      <c r="X42" s="12">
        <v>0.20171118957465695</v>
      </c>
      <c r="Y42" s="12">
        <v>0.26067552004091488</v>
      </c>
      <c r="Z42" s="12"/>
    </row>
    <row r="43" spans="1:26" x14ac:dyDescent="0.3">
      <c r="A43">
        <v>0</v>
      </c>
      <c r="B43">
        <f t="shared" ca="1" si="0"/>
        <v>-2.0233186472051631E-2</v>
      </c>
      <c r="C43">
        <v>0.2333479461640891</v>
      </c>
      <c r="D43">
        <f t="shared" si="1"/>
        <v>1</v>
      </c>
      <c r="E43">
        <f t="shared" ca="1" si="2"/>
        <v>-4.679109095828532E-2</v>
      </c>
      <c r="F43">
        <v>-0.14055799356818416</v>
      </c>
      <c r="G43">
        <f t="shared" si="3"/>
        <v>0.42944200643181579</v>
      </c>
      <c r="H43">
        <f t="shared" ca="1" si="4"/>
        <v>3.7565967141707443E-3</v>
      </c>
      <c r="I43">
        <v>1.0676996500882018E-2</v>
      </c>
      <c r="J43">
        <f t="shared" si="5"/>
        <v>6.9548400061486051</v>
      </c>
      <c r="L43">
        <v>6.9548400061486051</v>
      </c>
      <c r="M43">
        <v>0.42944200643181579</v>
      </c>
      <c r="N43">
        <v>1</v>
      </c>
      <c r="O43">
        <v>0</v>
      </c>
      <c r="Q43" s="12" t="s">
        <v>43</v>
      </c>
      <c r="R43" s="12">
        <v>0.31592225754959491</v>
      </c>
      <c r="S43" s="12">
        <v>2.8587590372951395E-2</v>
      </c>
      <c r="T43" s="12">
        <v>11.051027856076663</v>
      </c>
      <c r="U43" s="12">
        <v>7.3419191517517398E-19</v>
      </c>
      <c r="V43" s="12">
        <v>0.25918380410412811</v>
      </c>
      <c r="W43" s="12">
        <v>0.37266071099506171</v>
      </c>
      <c r="X43" s="12">
        <v>0.25918380410412811</v>
      </c>
      <c r="Y43" s="12">
        <v>0.37266071099506171</v>
      </c>
      <c r="Z43" s="12"/>
    </row>
    <row r="44" spans="1:26" ht="15" thickBot="1" x14ac:dyDescent="0.35">
      <c r="A44">
        <v>0</v>
      </c>
      <c r="B44">
        <f t="shared" ca="1" si="0"/>
        <v>-0.21220090059508473</v>
      </c>
      <c r="C44">
        <v>3.4764536693969034E-2</v>
      </c>
      <c r="D44">
        <f t="shared" si="1"/>
        <v>0</v>
      </c>
      <c r="E44">
        <f t="shared" ca="1" si="2"/>
        <v>0.20761649121935646</v>
      </c>
      <c r="F44">
        <v>8.5252035860865685E-3</v>
      </c>
      <c r="G44">
        <f t="shared" si="3"/>
        <v>0.22852520358608658</v>
      </c>
      <c r="H44">
        <f t="shared" ca="1" si="4"/>
        <v>-5.260004251088566E-2</v>
      </c>
      <c r="I44">
        <v>-3.5593585466113173E-2</v>
      </c>
      <c r="J44">
        <f t="shared" si="5"/>
        <v>6.3071942199130167</v>
      </c>
      <c r="L44">
        <v>6.3071942199130167</v>
      </c>
      <c r="M44">
        <v>0.22852520358608658</v>
      </c>
      <c r="N44">
        <v>0</v>
      </c>
      <c r="O44">
        <v>0</v>
      </c>
      <c r="P44" t="s">
        <v>63</v>
      </c>
      <c r="Q44" s="14" t="s">
        <v>59</v>
      </c>
      <c r="R44" s="14">
        <v>0.28293943704020763</v>
      </c>
      <c r="S44" s="14">
        <v>2.84959632450342E-2</v>
      </c>
      <c r="T44" s="14">
        <v>9.9291059090453313</v>
      </c>
      <c r="U44" s="14">
        <v>1.9072301268817157E-16</v>
      </c>
      <c r="V44" s="14">
        <v>0.22638283807998597</v>
      </c>
      <c r="W44" s="14">
        <v>0.33949603600042927</v>
      </c>
      <c r="X44" s="14">
        <v>0.22638283807998597</v>
      </c>
      <c r="Y44" s="14">
        <v>0.33949603600042927</v>
      </c>
      <c r="Z44" s="12"/>
    </row>
    <row r="45" spans="1:26" x14ac:dyDescent="0.3">
      <c r="A45">
        <v>0</v>
      </c>
      <c r="B45">
        <f t="shared" ca="1" si="0"/>
        <v>-0.24616335133626716</v>
      </c>
      <c r="C45">
        <v>-0.31986029955055939</v>
      </c>
      <c r="D45">
        <f t="shared" si="1"/>
        <v>0</v>
      </c>
      <c r="E45">
        <f t="shared" ca="1" si="2"/>
        <v>-3.1545481792618867E-2</v>
      </c>
      <c r="F45">
        <v>7.6799574346876681E-3</v>
      </c>
      <c r="G45">
        <f t="shared" si="3"/>
        <v>0.22767995743468766</v>
      </c>
      <c r="H45">
        <f t="shared" ca="1" si="4"/>
        <v>8.1052433523660459E-3</v>
      </c>
      <c r="I45">
        <v>-7.9486316045997846E-2</v>
      </c>
      <c r="J45">
        <f t="shared" si="5"/>
        <v>6.2620336201060338</v>
      </c>
      <c r="L45">
        <v>6.2620336201060338</v>
      </c>
      <c r="M45">
        <v>0.22767995743468766</v>
      </c>
      <c r="N45">
        <v>0</v>
      </c>
      <c r="O45">
        <v>0</v>
      </c>
    </row>
    <row r="46" spans="1:26" ht="18" x14ac:dyDescent="0.35">
      <c r="A46">
        <v>0</v>
      </c>
      <c r="B46">
        <f t="shared" ca="1" si="0"/>
        <v>-2.4335296810276186E-2</v>
      </c>
      <c r="C46">
        <v>4.0608297517218173E-2</v>
      </c>
      <c r="D46">
        <f t="shared" si="1"/>
        <v>0</v>
      </c>
      <c r="E46">
        <f t="shared" ca="1" si="2"/>
        <v>0.19092533805981624</v>
      </c>
      <c r="F46">
        <v>-7.0313951679166389E-2</v>
      </c>
      <c r="G46">
        <f t="shared" si="3"/>
        <v>0.1496860483208336</v>
      </c>
      <c r="H46">
        <f t="shared" ca="1" si="4"/>
        <v>-4.9135331759316073E-2</v>
      </c>
      <c r="I46">
        <v>1.1148385779294298E-2</v>
      </c>
      <c r="J46">
        <f t="shared" si="5"/>
        <v>6.235677458260545</v>
      </c>
      <c r="L46">
        <v>6.235677458260545</v>
      </c>
      <c r="M46">
        <v>0.1496860483208336</v>
      </c>
      <c r="N46">
        <v>0</v>
      </c>
      <c r="O46">
        <v>0</v>
      </c>
      <c r="Q46" s="115" t="s">
        <v>69</v>
      </c>
      <c r="R46" s="115"/>
      <c r="S46" s="115"/>
      <c r="T46" s="115"/>
      <c r="U46" s="115"/>
      <c r="V46" s="115"/>
      <c r="W46" s="115"/>
      <c r="X46" s="115"/>
      <c r="Y46" s="115"/>
      <c r="Z46" s="115"/>
    </row>
    <row r="47" spans="1:26" x14ac:dyDescent="0.3">
      <c r="A47">
        <v>0</v>
      </c>
      <c r="B47">
        <f t="shared" ca="1" si="0"/>
        <v>0.32057180061639196</v>
      </c>
      <c r="C47">
        <v>-0.29306918771528689</v>
      </c>
      <c r="D47">
        <f t="shared" si="1"/>
        <v>0</v>
      </c>
      <c r="E47">
        <f t="shared" ca="1" si="2"/>
        <v>8.2028801471188434E-2</v>
      </c>
      <c r="F47">
        <v>-4.1903806534678838E-2</v>
      </c>
      <c r="G47">
        <f t="shared" si="3"/>
        <v>0.17809619346532116</v>
      </c>
      <c r="H47">
        <f t="shared" ca="1" si="4"/>
        <v>-5.2036944342842509E-3</v>
      </c>
      <c r="I47">
        <v>-1.1249555949257022E-2</v>
      </c>
      <c r="J47">
        <f t="shared" si="5"/>
        <v>6.2558947342487254</v>
      </c>
      <c r="L47">
        <v>6.2558947342487254</v>
      </c>
      <c r="M47">
        <v>0.17809619346532116</v>
      </c>
      <c r="N47">
        <v>0</v>
      </c>
      <c r="O47">
        <v>0</v>
      </c>
      <c r="Q47" s="31" t="s">
        <v>7</v>
      </c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15" thickBot="1" x14ac:dyDescent="0.35">
      <c r="A48">
        <v>0</v>
      </c>
      <c r="B48">
        <f t="shared" ca="1" si="0"/>
        <v>-8.8741818667460115E-2</v>
      </c>
      <c r="C48">
        <v>-5.0096765201047389E-2</v>
      </c>
      <c r="D48">
        <f t="shared" si="1"/>
        <v>0</v>
      </c>
      <c r="E48">
        <f t="shared" ca="1" si="2"/>
        <v>-6.9897275966816219E-3</v>
      </c>
      <c r="F48">
        <v>0.12905835774438007</v>
      </c>
      <c r="G48">
        <f t="shared" si="3"/>
        <v>0.3490583577443801</v>
      </c>
      <c r="H48">
        <f t="shared" ca="1" si="4"/>
        <v>4.6550649167214899E-3</v>
      </c>
      <c r="I48">
        <v>7.5694475704536184E-3</v>
      </c>
      <c r="J48">
        <f t="shared" si="5"/>
        <v>6.5311569841870236</v>
      </c>
      <c r="L48">
        <v>6.5311569841870236</v>
      </c>
      <c r="M48">
        <v>0.3490583577443801</v>
      </c>
      <c r="N48">
        <v>0</v>
      </c>
      <c r="O48">
        <v>0</v>
      </c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x14ac:dyDescent="0.3">
      <c r="A49">
        <v>0</v>
      </c>
      <c r="B49">
        <f t="shared" ca="1" si="0"/>
        <v>9.8244049495597563E-2</v>
      </c>
      <c r="C49">
        <v>7.8785536965440585E-3</v>
      </c>
      <c r="D49">
        <f t="shared" si="1"/>
        <v>0</v>
      </c>
      <c r="E49">
        <f t="shared" ca="1" si="2"/>
        <v>5.3502988431113833E-2</v>
      </c>
      <c r="F49">
        <v>-0.12584821236469898</v>
      </c>
      <c r="G49">
        <f t="shared" si="3"/>
        <v>9.4151787635301021E-2</v>
      </c>
      <c r="H49">
        <f t="shared" ca="1" si="4"/>
        <v>-1.034529583347874E-2</v>
      </c>
      <c r="I49">
        <v>-7.760548591371208E-2</v>
      </c>
      <c r="J49">
        <f t="shared" si="5"/>
        <v>6.0636221955392395</v>
      </c>
      <c r="L49">
        <v>6.0636221955392395</v>
      </c>
      <c r="M49">
        <v>9.4151787635301021E-2</v>
      </c>
      <c r="N49">
        <v>0</v>
      </c>
      <c r="O49">
        <v>0</v>
      </c>
      <c r="Q49" s="32" t="s">
        <v>8</v>
      </c>
      <c r="R49" s="32"/>
      <c r="S49" s="31"/>
      <c r="T49" s="31"/>
      <c r="U49" s="31"/>
      <c r="V49" s="31"/>
      <c r="W49" s="31"/>
      <c r="X49" s="31"/>
      <c r="Y49" s="31"/>
      <c r="Z49" s="31"/>
    </row>
    <row r="50" spans="1:26" x14ac:dyDescent="0.3">
      <c r="A50">
        <v>0</v>
      </c>
      <c r="B50">
        <f t="shared" ca="1" si="0"/>
        <v>-0.28828470627782193</v>
      </c>
      <c r="C50">
        <v>0.25810555466560653</v>
      </c>
      <c r="D50">
        <f t="shared" si="1"/>
        <v>1</v>
      </c>
      <c r="E50">
        <f t="shared" ca="1" si="2"/>
        <v>-0.15807814392169628</v>
      </c>
      <c r="F50">
        <v>0.1418933224542224</v>
      </c>
      <c r="G50">
        <f t="shared" si="3"/>
        <v>0.71189332245422232</v>
      </c>
      <c r="H50">
        <f t="shared" ca="1" si="4"/>
        <v>1.9583962077357572E-2</v>
      </c>
      <c r="I50">
        <v>-0.14245937450404908</v>
      </c>
      <c r="J50">
        <f t="shared" si="5"/>
        <v>7.225380609177285</v>
      </c>
      <c r="L50">
        <v>7.225380609177285</v>
      </c>
      <c r="M50">
        <v>0.71189332245422232</v>
      </c>
      <c r="N50">
        <v>1</v>
      </c>
      <c r="O50">
        <v>0</v>
      </c>
      <c r="Q50" s="31" t="s">
        <v>9</v>
      </c>
      <c r="R50" s="31">
        <v>0.96587399760929471</v>
      </c>
      <c r="S50" s="31"/>
      <c r="T50" s="31"/>
      <c r="U50" s="31"/>
      <c r="V50" s="31"/>
      <c r="W50" s="31"/>
      <c r="X50" s="31"/>
      <c r="Y50" s="31"/>
      <c r="Z50" s="31"/>
    </row>
    <row r="51" spans="1:26" x14ac:dyDescent="0.3">
      <c r="A51">
        <v>0</v>
      </c>
      <c r="B51">
        <f t="shared" ca="1" si="0"/>
        <v>0.23255372587841885</v>
      </c>
      <c r="C51">
        <v>-0.17042130132377084</v>
      </c>
      <c r="D51">
        <f t="shared" si="1"/>
        <v>0</v>
      </c>
      <c r="E51">
        <f t="shared" ca="1" si="2"/>
        <v>3.8783665304516497E-2</v>
      </c>
      <c r="F51">
        <v>-0.10106936101386205</v>
      </c>
      <c r="G51">
        <f t="shared" si="3"/>
        <v>0.11893063898613795</v>
      </c>
      <c r="H51">
        <f t="shared" ca="1" si="4"/>
        <v>2.6470735258590606E-2</v>
      </c>
      <c r="I51">
        <v>-3.4574973414098147E-2</v>
      </c>
      <c r="J51">
        <f t="shared" si="5"/>
        <v>6.1438209850651093</v>
      </c>
      <c r="L51">
        <v>6.1438209850651093</v>
      </c>
      <c r="M51">
        <v>0.11893063898613795</v>
      </c>
      <c r="N51">
        <v>0</v>
      </c>
      <c r="O51">
        <v>0</v>
      </c>
      <c r="Q51" s="31" t="s">
        <v>10</v>
      </c>
      <c r="R51" s="31">
        <v>0.93291257925775983</v>
      </c>
      <c r="S51" s="31"/>
      <c r="T51" s="31"/>
      <c r="U51" s="31"/>
      <c r="V51" s="31"/>
      <c r="W51" s="31"/>
      <c r="X51" s="31"/>
      <c r="Y51" s="31"/>
      <c r="Z51" s="31"/>
    </row>
    <row r="52" spans="1:26" x14ac:dyDescent="0.3">
      <c r="A52">
        <v>1</v>
      </c>
      <c r="B52">
        <f t="shared" ca="1" si="0"/>
        <v>4.3348702745025197E-2</v>
      </c>
      <c r="C52">
        <v>-2.1559993655859519E-2</v>
      </c>
      <c r="D52">
        <f t="shared" si="1"/>
        <v>1</v>
      </c>
      <c r="E52">
        <f t="shared" ca="1" si="2"/>
        <v>4.4465626945693103E-3</v>
      </c>
      <c r="F52">
        <v>-8.8509124308727094E-2</v>
      </c>
      <c r="G52">
        <f t="shared" si="3"/>
        <v>0.7314908756912728</v>
      </c>
      <c r="H52">
        <f t="shared" ca="1" si="4"/>
        <v>1.9174841380455495E-2</v>
      </c>
      <c r="I52">
        <v>0.12040416233485496</v>
      </c>
      <c r="J52">
        <f t="shared" si="5"/>
        <v>7.5176404758717634</v>
      </c>
      <c r="L52">
        <v>7.5176404758717634</v>
      </c>
      <c r="M52">
        <v>0.7314908756912728</v>
      </c>
      <c r="N52">
        <v>1</v>
      </c>
      <c r="O52">
        <v>1</v>
      </c>
      <c r="Q52" s="31" t="s">
        <v>11</v>
      </c>
      <c r="R52" s="31">
        <v>0.93152933346926003</v>
      </c>
      <c r="S52" s="31"/>
      <c r="T52" s="31"/>
      <c r="U52" s="31"/>
      <c r="V52" s="31"/>
      <c r="W52" s="31"/>
      <c r="X52" s="31"/>
      <c r="Y52" s="31"/>
      <c r="Z52" s="31"/>
    </row>
    <row r="53" spans="1:26" x14ac:dyDescent="0.3">
      <c r="A53">
        <v>1</v>
      </c>
      <c r="B53">
        <f t="shared" ca="1" si="0"/>
        <v>-0.27433751434065701</v>
      </c>
      <c r="C53">
        <v>-0.12845609056223908</v>
      </c>
      <c r="D53">
        <f t="shared" si="1"/>
        <v>1</v>
      </c>
      <c r="E53">
        <f t="shared" ca="1" si="2"/>
        <v>-5.0766195869038189E-2</v>
      </c>
      <c r="F53">
        <v>1.2766690028914394E-2</v>
      </c>
      <c r="G53">
        <f t="shared" si="3"/>
        <v>0.83276669002891435</v>
      </c>
      <c r="H53">
        <f t="shared" ca="1" si="4"/>
        <v>-4.5063476927491027E-2</v>
      </c>
      <c r="I53">
        <v>-3.0241860869519854E-2</v>
      </c>
      <c r="J53">
        <f t="shared" si="5"/>
        <v>7.5189081741738519</v>
      </c>
      <c r="L53">
        <v>7.5189081741738519</v>
      </c>
      <c r="M53">
        <v>0.83276669002891435</v>
      </c>
      <c r="N53">
        <v>1</v>
      </c>
      <c r="O53">
        <v>1</v>
      </c>
      <c r="Q53" s="31" t="s">
        <v>12</v>
      </c>
      <c r="R53" s="31">
        <v>0.15297428389049164</v>
      </c>
      <c r="S53" s="31"/>
      <c r="T53" s="31"/>
      <c r="U53" s="31"/>
      <c r="V53" s="31"/>
      <c r="W53" s="31"/>
      <c r="X53" s="31"/>
      <c r="Y53" s="31"/>
      <c r="Z53" s="31"/>
    </row>
    <row r="54" spans="1:26" ht="15" thickBot="1" x14ac:dyDescent="0.35">
      <c r="A54">
        <v>1</v>
      </c>
      <c r="B54">
        <f t="shared" ca="1" si="0"/>
        <v>-0.19007740877850848</v>
      </c>
      <c r="C54">
        <v>-1.866692135950752E-2</v>
      </c>
      <c r="D54">
        <f t="shared" si="1"/>
        <v>1</v>
      </c>
      <c r="E54">
        <f t="shared" ca="1" si="2"/>
        <v>1.7001185527465511E-2</v>
      </c>
      <c r="F54">
        <v>0.15179968719818385</v>
      </c>
      <c r="G54">
        <f t="shared" si="3"/>
        <v>0.97179968719818377</v>
      </c>
      <c r="H54">
        <f t="shared" ca="1" si="4"/>
        <v>3.4304485059343023E-3</v>
      </c>
      <c r="I54">
        <v>-4.0216864074962944E-2</v>
      </c>
      <c r="J54">
        <f t="shared" si="5"/>
        <v>7.7174826667223124</v>
      </c>
      <c r="L54">
        <v>7.7174826667223124</v>
      </c>
      <c r="M54">
        <v>0.97179968719818377</v>
      </c>
      <c r="N54">
        <v>1</v>
      </c>
      <c r="O54">
        <v>1</v>
      </c>
      <c r="Q54" s="33" t="s">
        <v>13</v>
      </c>
      <c r="R54" s="33">
        <v>100</v>
      </c>
      <c r="S54" s="31"/>
      <c r="T54" s="31"/>
      <c r="U54" s="31"/>
      <c r="V54" s="31"/>
      <c r="W54" s="31"/>
      <c r="X54" s="31"/>
      <c r="Y54" s="31"/>
      <c r="Z54" s="31"/>
    </row>
    <row r="55" spans="1:26" x14ac:dyDescent="0.3">
      <c r="A55">
        <v>1</v>
      </c>
      <c r="B55">
        <f t="shared" ca="1" si="0"/>
        <v>-0.19058759180850937</v>
      </c>
      <c r="C55">
        <v>0.12838328089010961</v>
      </c>
      <c r="D55">
        <f t="shared" si="1"/>
        <v>1</v>
      </c>
      <c r="E55">
        <f t="shared" ca="1" si="2"/>
        <v>-2.8118184864354863E-2</v>
      </c>
      <c r="F55">
        <v>0.21669657042387247</v>
      </c>
      <c r="G55">
        <f t="shared" si="3"/>
        <v>1.0366965704238724</v>
      </c>
      <c r="H55">
        <f t="shared" ca="1" si="4"/>
        <v>-6.477322223662707E-2</v>
      </c>
      <c r="I55">
        <v>9.5494407192304773E-2</v>
      </c>
      <c r="J55">
        <f t="shared" si="5"/>
        <v>7.950539262828114</v>
      </c>
      <c r="L55">
        <v>7.950539262828114</v>
      </c>
      <c r="M55">
        <v>1.0366965704238724</v>
      </c>
      <c r="N55">
        <v>1</v>
      </c>
      <c r="O55">
        <v>1</v>
      </c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ht="15" thickBot="1" x14ac:dyDescent="0.35">
      <c r="A56">
        <v>1</v>
      </c>
      <c r="B56">
        <f t="shared" ca="1" si="0"/>
        <v>1.6345058233489859E-2</v>
      </c>
      <c r="C56">
        <v>1.8897361266334449E-2</v>
      </c>
      <c r="D56">
        <f t="shared" si="1"/>
        <v>1</v>
      </c>
      <c r="E56">
        <f t="shared" ca="1" si="2"/>
        <v>-5.6991005008320827E-2</v>
      </c>
      <c r="F56">
        <v>-6.7428561566888742E-2</v>
      </c>
      <c r="G56">
        <f t="shared" si="3"/>
        <v>0.75257143843311125</v>
      </c>
      <c r="H56">
        <f t="shared" ca="1" si="4"/>
        <v>6.2826384523999551E-2</v>
      </c>
      <c r="I56">
        <v>-7.8565086554183206E-2</v>
      </c>
      <c r="J56">
        <f t="shared" si="5"/>
        <v>7.3502920710954829</v>
      </c>
      <c r="L56">
        <v>7.3502920710954829</v>
      </c>
      <c r="M56">
        <v>0.75257143843311125</v>
      </c>
      <c r="N56">
        <v>1</v>
      </c>
      <c r="O56">
        <v>1</v>
      </c>
      <c r="Q56" s="31" t="s">
        <v>14</v>
      </c>
      <c r="R56" s="31"/>
      <c r="S56" s="31"/>
      <c r="T56" s="31"/>
      <c r="U56" s="31"/>
      <c r="V56" s="31"/>
      <c r="W56" s="31"/>
      <c r="X56" s="31"/>
      <c r="Y56" s="31"/>
      <c r="Z56" s="31"/>
    </row>
    <row r="57" spans="1:26" x14ac:dyDescent="0.3">
      <c r="A57">
        <v>1</v>
      </c>
      <c r="B57">
        <f t="shared" ca="1" si="0"/>
        <v>9.9800784080716576E-2</v>
      </c>
      <c r="C57">
        <v>0.26348175719990902</v>
      </c>
      <c r="D57">
        <f t="shared" si="1"/>
        <v>1</v>
      </c>
      <c r="E57">
        <f t="shared" ca="1" si="2"/>
        <v>0.21710615772657693</v>
      </c>
      <c r="F57">
        <v>2.9147828632620987E-2</v>
      </c>
      <c r="G57">
        <f t="shared" si="3"/>
        <v>0.84914782863262095</v>
      </c>
      <c r="H57">
        <f t="shared" ca="1" si="4"/>
        <v>-0.19529155087114286</v>
      </c>
      <c r="I57">
        <v>-6.4462642095129555E-4</v>
      </c>
      <c r="J57">
        <f t="shared" si="5"/>
        <v>7.5730771165279807</v>
      </c>
      <c r="L57">
        <v>7.5730771165279807</v>
      </c>
      <c r="M57">
        <v>0.84914782863262095</v>
      </c>
      <c r="N57">
        <v>1</v>
      </c>
      <c r="O57">
        <v>1</v>
      </c>
      <c r="Q57" s="34"/>
      <c r="R57" s="34" t="s">
        <v>19</v>
      </c>
      <c r="S57" s="34" t="s">
        <v>20</v>
      </c>
      <c r="T57" s="34" t="s">
        <v>21</v>
      </c>
      <c r="U57" s="34" t="s">
        <v>22</v>
      </c>
      <c r="V57" s="34" t="s">
        <v>23</v>
      </c>
      <c r="W57" s="31"/>
      <c r="X57" s="31"/>
      <c r="Y57" s="31"/>
      <c r="Z57" s="31"/>
    </row>
    <row r="58" spans="1:26" x14ac:dyDescent="0.3">
      <c r="A58">
        <v>1</v>
      </c>
      <c r="B58">
        <f t="shared" ca="1" si="0"/>
        <v>0.11482064373366263</v>
      </c>
      <c r="C58">
        <v>-0.49126402391038981</v>
      </c>
      <c r="D58">
        <f t="shared" si="1"/>
        <v>0</v>
      </c>
      <c r="E58">
        <f t="shared" ca="1" si="2"/>
        <v>5.1277873189415638E-2</v>
      </c>
      <c r="F58">
        <v>-0.13470162044402742</v>
      </c>
      <c r="G58">
        <f t="shared" si="3"/>
        <v>0.33529837955597253</v>
      </c>
      <c r="H58">
        <f t="shared" ca="1" si="4"/>
        <v>-1.0983485091838191E-2</v>
      </c>
      <c r="I58">
        <v>-1.2478366278739009E-2</v>
      </c>
      <c r="J58">
        <f t="shared" si="5"/>
        <v>6.4904692030552198</v>
      </c>
      <c r="L58">
        <v>6.4904692030552198</v>
      </c>
      <c r="M58">
        <v>0.33529837955597253</v>
      </c>
      <c r="N58">
        <v>0</v>
      </c>
      <c r="O58">
        <v>1</v>
      </c>
      <c r="Q58" s="31" t="s">
        <v>15</v>
      </c>
      <c r="R58" s="31">
        <v>2</v>
      </c>
      <c r="S58" s="31">
        <v>31.565192760958126</v>
      </c>
      <c r="T58" s="31">
        <v>15.782596380479063</v>
      </c>
      <c r="U58" s="31">
        <v>674.43731765816824</v>
      </c>
      <c r="V58" s="31">
        <v>1.2362124638247709E-57</v>
      </c>
      <c r="W58" s="31"/>
      <c r="X58" s="31"/>
      <c r="Y58" s="31"/>
      <c r="Z58" s="31"/>
    </row>
    <row r="59" spans="1:26" x14ac:dyDescent="0.3">
      <c r="A59">
        <v>1</v>
      </c>
      <c r="B59">
        <f t="shared" ca="1" si="0"/>
        <v>-7.7149219518920731E-2</v>
      </c>
      <c r="C59">
        <v>-2.8085592910724211E-2</v>
      </c>
      <c r="D59">
        <f t="shared" si="1"/>
        <v>1</v>
      </c>
      <c r="E59">
        <f t="shared" ca="1" si="2"/>
        <v>-0.10802590648028709</v>
      </c>
      <c r="F59">
        <v>0.12689968624727938</v>
      </c>
      <c r="G59">
        <f t="shared" si="3"/>
        <v>0.94689968624727938</v>
      </c>
      <c r="H59">
        <f t="shared" ca="1" si="4"/>
        <v>5.6006206955278165E-2</v>
      </c>
      <c r="I59">
        <v>7.8582964502055805E-2</v>
      </c>
      <c r="J59">
        <f t="shared" si="5"/>
        <v>7.7989324938729752</v>
      </c>
      <c r="L59">
        <v>7.7989324938729752</v>
      </c>
      <c r="M59">
        <v>0.94689968624727938</v>
      </c>
      <c r="N59">
        <v>1</v>
      </c>
      <c r="O59">
        <v>1</v>
      </c>
      <c r="Q59" s="31" t="s">
        <v>16</v>
      </c>
      <c r="R59" s="31">
        <v>97</v>
      </c>
      <c r="S59" s="31">
        <v>2.2699097585854471</v>
      </c>
      <c r="T59" s="31">
        <v>2.3401131531808731E-2</v>
      </c>
      <c r="U59" s="31"/>
      <c r="V59" s="31"/>
      <c r="W59" s="31"/>
      <c r="X59" s="31"/>
      <c r="Y59" s="31"/>
      <c r="Z59" s="31"/>
    </row>
    <row r="60" spans="1:26" ht="15" thickBot="1" x14ac:dyDescent="0.35">
      <c r="A60">
        <v>1</v>
      </c>
      <c r="B60">
        <f t="shared" ca="1" si="0"/>
        <v>5.6976993528870548E-2</v>
      </c>
      <c r="C60">
        <v>-4.2944162692403864E-2</v>
      </c>
      <c r="D60">
        <f t="shared" si="1"/>
        <v>1</v>
      </c>
      <c r="E60">
        <f t="shared" ca="1" si="2"/>
        <v>-0.12151457425097077</v>
      </c>
      <c r="F60">
        <v>-9.0619483200116511E-3</v>
      </c>
      <c r="G60">
        <f t="shared" si="3"/>
        <v>0.81093805167998834</v>
      </c>
      <c r="H60">
        <f t="shared" ca="1" si="4"/>
        <v>-2.2437890814779558E-2</v>
      </c>
      <c r="I60">
        <v>3.219991683967189E-2</v>
      </c>
      <c r="J60">
        <f t="shared" si="5"/>
        <v>7.5486069943596545</v>
      </c>
      <c r="L60">
        <v>7.5486069943596545</v>
      </c>
      <c r="M60">
        <v>0.81093805167998834</v>
      </c>
      <c r="N60">
        <v>1</v>
      </c>
      <c r="O60">
        <v>1</v>
      </c>
      <c r="Q60" s="33" t="s">
        <v>17</v>
      </c>
      <c r="R60" s="33">
        <v>99</v>
      </c>
      <c r="S60" s="33">
        <v>33.835102519543575</v>
      </c>
      <c r="T60" s="33"/>
      <c r="U60" s="33"/>
      <c r="V60" s="33"/>
      <c r="W60" s="31"/>
      <c r="X60" s="31"/>
      <c r="Y60" s="31"/>
      <c r="Z60" s="31"/>
    </row>
    <row r="61" spans="1:26" ht="15" thickBot="1" x14ac:dyDescent="0.35">
      <c r="A61">
        <v>1</v>
      </c>
      <c r="B61">
        <f t="shared" ca="1" si="0"/>
        <v>0.25573582333979855</v>
      </c>
      <c r="C61">
        <v>-0.44663040898412937</v>
      </c>
      <c r="D61">
        <f t="shared" si="1"/>
        <v>0</v>
      </c>
      <c r="E61">
        <f t="shared" ca="1" si="2"/>
        <v>4.7253471895966404E-2</v>
      </c>
      <c r="F61">
        <v>0.11919617422066189</v>
      </c>
      <c r="G61">
        <f t="shared" si="3"/>
        <v>0.58919617422066184</v>
      </c>
      <c r="H61">
        <f t="shared" ca="1" si="4"/>
        <v>-0.12685362950065349</v>
      </c>
      <c r="I61">
        <v>-2.8546493402145046E-2</v>
      </c>
      <c r="J61">
        <f t="shared" si="5"/>
        <v>6.855247767928847</v>
      </c>
      <c r="L61">
        <v>6.855247767928847</v>
      </c>
      <c r="M61">
        <v>0.58919617422066184</v>
      </c>
      <c r="N61">
        <v>0</v>
      </c>
      <c r="O61">
        <v>1</v>
      </c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x14ac:dyDescent="0.3">
      <c r="A62">
        <v>1</v>
      </c>
      <c r="B62">
        <f t="shared" ca="1" si="0"/>
        <v>-0.21864686997145244</v>
      </c>
      <c r="C62">
        <v>0.21811020675872883</v>
      </c>
      <c r="D62">
        <f t="shared" si="1"/>
        <v>1</v>
      </c>
      <c r="E62">
        <f t="shared" ca="1" si="2"/>
        <v>0.2301631458839633</v>
      </c>
      <c r="F62">
        <v>-0.14472918694467179</v>
      </c>
      <c r="G62">
        <f t="shared" si="3"/>
        <v>0.67527081305532821</v>
      </c>
      <c r="H62">
        <f t="shared" ca="1" si="4"/>
        <v>4.7948283272254864E-3</v>
      </c>
      <c r="I62">
        <v>-3.6968558540355162E-2</v>
      </c>
      <c r="J62">
        <f t="shared" si="5"/>
        <v>7.2759376610426365</v>
      </c>
      <c r="L62">
        <v>7.2759376610426365</v>
      </c>
      <c r="M62">
        <v>0.67527081305532821</v>
      </c>
      <c r="N62">
        <v>1</v>
      </c>
      <c r="O62">
        <v>1</v>
      </c>
      <c r="Q62" s="34"/>
      <c r="R62" s="34" t="s">
        <v>24</v>
      </c>
      <c r="S62" s="34" t="s">
        <v>12</v>
      </c>
      <c r="T62" s="34" t="s">
        <v>25</v>
      </c>
      <c r="U62" s="34" t="s">
        <v>26</v>
      </c>
      <c r="V62" s="34" t="s">
        <v>27</v>
      </c>
      <c r="W62" s="34" t="s">
        <v>28</v>
      </c>
      <c r="X62" s="34" t="s">
        <v>29</v>
      </c>
      <c r="Y62" s="34" t="s">
        <v>30</v>
      </c>
      <c r="Z62" s="31"/>
    </row>
    <row r="63" spans="1:26" x14ac:dyDescent="0.3">
      <c r="A63">
        <v>1</v>
      </c>
      <c r="B63">
        <f t="shared" ca="1" si="0"/>
        <v>-4.7355102849927784E-2</v>
      </c>
      <c r="C63">
        <v>0.41520317327110673</v>
      </c>
      <c r="D63">
        <f t="shared" si="1"/>
        <v>1</v>
      </c>
      <c r="E63">
        <f t="shared" ca="1" si="2"/>
        <v>-1.2326491882494805E-2</v>
      </c>
      <c r="F63">
        <v>-0.11948571541638531</v>
      </c>
      <c r="G63">
        <f t="shared" si="3"/>
        <v>0.70051428458361464</v>
      </c>
      <c r="H63">
        <f t="shared" ca="1" si="4"/>
        <v>-4.8796396054827162E-2</v>
      </c>
      <c r="I63">
        <v>6.6187345232366801E-2</v>
      </c>
      <c r="J63">
        <f t="shared" si="5"/>
        <v>7.4169587721077885</v>
      </c>
      <c r="L63">
        <v>7.4169587721077885</v>
      </c>
      <c r="M63">
        <v>0.70051428458361464</v>
      </c>
      <c r="N63">
        <v>1</v>
      </c>
      <c r="O63">
        <v>1</v>
      </c>
      <c r="Q63" s="31" t="s">
        <v>18</v>
      </c>
      <c r="R63" s="31">
        <v>6.3449035186550047</v>
      </c>
      <c r="S63" s="31">
        <v>2.306174101082133E-2</v>
      </c>
      <c r="T63" s="31">
        <v>275.12682219775888</v>
      </c>
      <c r="U63" s="31">
        <v>4.0222360348493479E-142</v>
      </c>
      <c r="V63" s="31">
        <v>6.2991323465609783</v>
      </c>
      <c r="W63" s="31">
        <v>6.3906746907490311</v>
      </c>
      <c r="X63" s="31">
        <v>6.2991323465609783</v>
      </c>
      <c r="Y63" s="31">
        <v>6.3906746907490311</v>
      </c>
      <c r="Z63" s="31"/>
    </row>
    <row r="64" spans="1:26" x14ac:dyDescent="0.3">
      <c r="A64">
        <v>1</v>
      </c>
      <c r="B64">
        <f t="shared" ca="1" si="0"/>
        <v>0.22809293651605911</v>
      </c>
      <c r="C64">
        <v>-0.3021626361645553</v>
      </c>
      <c r="D64">
        <f t="shared" si="1"/>
        <v>0</v>
      </c>
      <c r="E64">
        <f t="shared" ca="1" si="2"/>
        <v>1.8099100693942903E-2</v>
      </c>
      <c r="F64">
        <v>0.12685512723089423</v>
      </c>
      <c r="G64">
        <f t="shared" si="3"/>
        <v>0.59685512723089418</v>
      </c>
      <c r="H64">
        <f t="shared" ca="1" si="4"/>
        <v>4.591569333300255E-2</v>
      </c>
      <c r="I64">
        <v>-1.4428945108743665E-2</v>
      </c>
      <c r="J64">
        <f t="shared" si="5"/>
        <v>6.8808537457375971</v>
      </c>
      <c r="L64">
        <v>6.8808537457375971</v>
      </c>
      <c r="M64">
        <v>0.59685512723089418</v>
      </c>
      <c r="N64">
        <v>0</v>
      </c>
      <c r="O64">
        <v>1</v>
      </c>
      <c r="Q64" s="31" t="s">
        <v>43</v>
      </c>
      <c r="R64" s="31">
        <v>0.77579946859598525</v>
      </c>
      <c r="S64" s="31">
        <v>4.4382341268597109E-2</v>
      </c>
      <c r="T64" s="31">
        <v>17.479913101044652</v>
      </c>
      <c r="U64" s="31">
        <v>9.7887570457206809E-32</v>
      </c>
      <c r="V64" s="31">
        <v>0.68771280683061531</v>
      </c>
      <c r="W64" s="31">
        <v>0.8638861303613552</v>
      </c>
      <c r="X64" s="31">
        <v>0.68771280683061531</v>
      </c>
      <c r="Y64" s="31">
        <v>0.8638861303613552</v>
      </c>
      <c r="Z64" s="31"/>
    </row>
    <row r="65" spans="1:26" ht="15" thickBot="1" x14ac:dyDescent="0.35">
      <c r="A65">
        <v>1</v>
      </c>
      <c r="B65">
        <f t="shared" ca="1" si="0"/>
        <v>0.30782408999197414</v>
      </c>
      <c r="C65">
        <v>0.17527456031305777</v>
      </c>
      <c r="D65">
        <f t="shared" si="1"/>
        <v>1</v>
      </c>
      <c r="E65">
        <f t="shared" ca="1" si="2"/>
        <v>5.2160469251555854E-2</v>
      </c>
      <c r="F65">
        <v>-7.768253057575436E-2</v>
      </c>
      <c r="G65">
        <f t="shared" si="3"/>
        <v>0.74231746942424559</v>
      </c>
      <c r="H65">
        <f t="shared" ca="1" si="4"/>
        <v>-7.1725801296082914E-2</v>
      </c>
      <c r="I65">
        <v>4.2514438799740178E-2</v>
      </c>
      <c r="J65">
        <f t="shared" si="5"/>
        <v>7.4559906429361087</v>
      </c>
      <c r="L65">
        <v>7.4559906429361087</v>
      </c>
      <c r="M65">
        <v>0.74231746942424559</v>
      </c>
      <c r="N65">
        <v>1</v>
      </c>
      <c r="O65">
        <v>1</v>
      </c>
      <c r="Q65" s="33" t="s">
        <v>59</v>
      </c>
      <c r="R65" s="33">
        <v>0.42965590919014562</v>
      </c>
      <c r="S65" s="33">
        <v>4.4240089808868274E-2</v>
      </c>
      <c r="T65" s="33">
        <v>9.7119131323286272</v>
      </c>
      <c r="U65" s="33">
        <v>5.6172293209450661E-16</v>
      </c>
      <c r="V65" s="33">
        <v>0.34185157719514381</v>
      </c>
      <c r="W65" s="33">
        <v>0.51746024118514744</v>
      </c>
      <c r="X65" s="33">
        <v>0.34185157719514381</v>
      </c>
      <c r="Y65" s="33">
        <v>0.51746024118514744</v>
      </c>
      <c r="Z65" s="31"/>
    </row>
    <row r="66" spans="1:26" x14ac:dyDescent="0.3">
      <c r="A66">
        <v>1</v>
      </c>
      <c r="B66">
        <f t="shared" ca="1" si="0"/>
        <v>0.2986789942727342</v>
      </c>
      <c r="C66">
        <v>3.5785618229949308E-2</v>
      </c>
      <c r="D66">
        <f t="shared" si="1"/>
        <v>1</v>
      </c>
      <c r="E66">
        <f t="shared" ca="1" si="2"/>
        <v>3.2999009766051121E-2</v>
      </c>
      <c r="F66">
        <v>-3.8828402454158084E-2</v>
      </c>
      <c r="G66">
        <f t="shared" si="3"/>
        <v>0.78117159754584187</v>
      </c>
      <c r="H66">
        <f t="shared" ca="1" si="4"/>
        <v>5.6982284372292615E-2</v>
      </c>
      <c r="I66">
        <v>4.810008694693077E-2</v>
      </c>
      <c r="J66">
        <f t="shared" si="5"/>
        <v>7.5198574832656933</v>
      </c>
      <c r="L66">
        <v>7.5198574832656933</v>
      </c>
      <c r="M66">
        <v>0.78117159754584187</v>
      </c>
      <c r="N66">
        <v>1</v>
      </c>
      <c r="O66">
        <v>1</v>
      </c>
    </row>
    <row r="67" spans="1:26" x14ac:dyDescent="0.3">
      <c r="A67">
        <v>1</v>
      </c>
      <c r="B67">
        <f t="shared" ref="B67:B101" ca="1" si="6">NORMINV(RAND(),0,0.2)</f>
        <v>4.3417150979452701E-2</v>
      </c>
      <c r="C67">
        <v>0.41532803779257227</v>
      </c>
      <c r="D67">
        <f t="shared" ref="D67:D101" si="7">ROUND(0.3+0.4*A67+C67,0)</f>
        <v>1</v>
      </c>
      <c r="E67">
        <f t="shared" ref="E67:E101" ca="1" si="8">NORMINV(RAND(),0,0.1)</f>
        <v>-0.13939988282148025</v>
      </c>
      <c r="F67">
        <v>0.10201049138247015</v>
      </c>
      <c r="G67">
        <f t="shared" ref="G67:G101" si="9">0.22+0.25*A67+0.35*D67+F67</f>
        <v>0.92201049138247004</v>
      </c>
      <c r="H67">
        <f t="shared" ref="H67:H101" ca="1" si="10">NORMINV(RAND(), 0, 0.05)</f>
        <v>-1.4940549964707998E-2</v>
      </c>
      <c r="I67">
        <v>6.0825269248280467E-2</v>
      </c>
      <c r="J67">
        <f t="shared" ref="J67:J101" si="11">6+0.3*D67+1.5*G67+I67</f>
        <v>7.7438410063219845</v>
      </c>
      <c r="L67">
        <v>7.7438410063219845</v>
      </c>
      <c r="M67">
        <v>0.92201049138247004</v>
      </c>
      <c r="N67">
        <v>1</v>
      </c>
      <c r="O67">
        <v>1</v>
      </c>
    </row>
    <row r="68" spans="1:26" ht="18" x14ac:dyDescent="0.35">
      <c r="A68">
        <v>1</v>
      </c>
      <c r="B68">
        <f t="shared" ca="1" si="6"/>
        <v>0.26847558341197997</v>
      </c>
      <c r="C68">
        <v>6.2093299984888606E-2</v>
      </c>
      <c r="D68">
        <f t="shared" si="7"/>
        <v>1</v>
      </c>
      <c r="E68">
        <f t="shared" ca="1" si="8"/>
        <v>3.1101124027320539E-2</v>
      </c>
      <c r="F68">
        <v>-0.13833421379217958</v>
      </c>
      <c r="G68">
        <f t="shared" si="9"/>
        <v>0.68166578620782037</v>
      </c>
      <c r="H68">
        <f t="shared" ca="1" si="10"/>
        <v>4.3168605612221536E-2</v>
      </c>
      <c r="I68">
        <v>2.4396585150684527E-3</v>
      </c>
      <c r="J68">
        <f t="shared" si="11"/>
        <v>7.324938337826798</v>
      </c>
      <c r="L68">
        <v>7.324938337826798</v>
      </c>
      <c r="M68">
        <v>0.68166578620782037</v>
      </c>
      <c r="N68">
        <v>1</v>
      </c>
      <c r="O68">
        <v>1</v>
      </c>
      <c r="Q68" s="112" t="s">
        <v>70</v>
      </c>
      <c r="R68" s="112"/>
      <c r="S68" s="112"/>
      <c r="T68" s="112"/>
      <c r="U68" s="112"/>
      <c r="V68" s="112"/>
      <c r="W68" s="112"/>
      <c r="X68" s="112"/>
      <c r="Y68" s="112"/>
      <c r="Z68" s="112"/>
    </row>
    <row r="69" spans="1:26" x14ac:dyDescent="0.3">
      <c r="A69">
        <v>1</v>
      </c>
      <c r="B69">
        <f t="shared" ca="1" si="6"/>
        <v>-0.31774294738327047</v>
      </c>
      <c r="C69">
        <v>1.8849246980043116E-2</v>
      </c>
      <c r="D69">
        <f t="shared" si="7"/>
        <v>1</v>
      </c>
      <c r="E69">
        <f t="shared" ca="1" si="8"/>
        <v>0.11104751972121639</v>
      </c>
      <c r="F69">
        <v>-1.5466905289641342E-2</v>
      </c>
      <c r="G69">
        <f t="shared" si="9"/>
        <v>0.80453309471035861</v>
      </c>
      <c r="H69">
        <f t="shared" ca="1" si="10"/>
        <v>4.453631638853596E-2</v>
      </c>
      <c r="I69">
        <v>3.4418361126535839E-2</v>
      </c>
      <c r="J69">
        <f t="shared" si="11"/>
        <v>7.541218003192073</v>
      </c>
      <c r="L69">
        <v>7.541218003192073</v>
      </c>
      <c r="M69">
        <v>0.80453309471035861</v>
      </c>
      <c r="N69">
        <v>1</v>
      </c>
      <c r="O69">
        <v>1</v>
      </c>
      <c r="Q69" s="35" t="s">
        <v>7</v>
      </c>
      <c r="R69" s="35"/>
      <c r="S69" s="35"/>
      <c r="T69" s="35"/>
      <c r="U69" s="35"/>
      <c r="V69" s="35"/>
      <c r="W69" s="35"/>
      <c r="X69" s="35"/>
      <c r="Y69" s="35"/>
      <c r="Z69" s="35"/>
    </row>
    <row r="70" spans="1:26" ht="15" thickBot="1" x14ac:dyDescent="0.35">
      <c r="A70">
        <v>1</v>
      </c>
      <c r="B70">
        <f t="shared" ca="1" si="6"/>
        <v>-0.24628213852014491</v>
      </c>
      <c r="C70">
        <v>-3.8864888412750244E-2</v>
      </c>
      <c r="D70">
        <f t="shared" si="7"/>
        <v>1</v>
      </c>
      <c r="E70">
        <f t="shared" ca="1" si="8"/>
        <v>2.4706991505224151E-3</v>
      </c>
      <c r="F70">
        <v>-2.3033166214114602E-2</v>
      </c>
      <c r="G70">
        <f t="shared" si="9"/>
        <v>0.7969668337858854</v>
      </c>
      <c r="H70">
        <f t="shared" ca="1" si="10"/>
        <v>0.13037919945409845</v>
      </c>
      <c r="I70">
        <v>-9.9015894882639593E-3</v>
      </c>
      <c r="J70">
        <f t="shared" si="11"/>
        <v>7.4855486611905642</v>
      </c>
      <c r="L70">
        <v>7.4855486611905642</v>
      </c>
      <c r="M70">
        <v>0.7969668337858854</v>
      </c>
      <c r="N70">
        <v>1</v>
      </c>
      <c r="O70">
        <v>1</v>
      </c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x14ac:dyDescent="0.3">
      <c r="A71">
        <v>1</v>
      </c>
      <c r="B71">
        <f t="shared" ca="1" si="6"/>
        <v>-9.2486750684309199E-2</v>
      </c>
      <c r="C71">
        <v>-9.4105856332673377E-2</v>
      </c>
      <c r="D71">
        <f t="shared" si="7"/>
        <v>1</v>
      </c>
      <c r="E71">
        <f t="shared" ca="1" si="8"/>
        <v>0.19040748936872021</v>
      </c>
      <c r="F71">
        <v>-9.7134724771006792E-2</v>
      </c>
      <c r="G71">
        <f t="shared" si="9"/>
        <v>0.72286527522899313</v>
      </c>
      <c r="H71">
        <f t="shared" ca="1" si="10"/>
        <v>-4.0518302452702021E-2</v>
      </c>
      <c r="I71">
        <v>-3.6372870263009617E-3</v>
      </c>
      <c r="J71">
        <f t="shared" si="11"/>
        <v>7.380660625817189</v>
      </c>
      <c r="L71">
        <v>7.380660625817189</v>
      </c>
      <c r="M71">
        <v>0.72286527522899313</v>
      </c>
      <c r="N71">
        <v>1</v>
      </c>
      <c r="O71">
        <v>1</v>
      </c>
      <c r="Q71" s="36" t="s">
        <v>8</v>
      </c>
      <c r="R71" s="36"/>
      <c r="S71" s="35"/>
      <c r="T71" s="35"/>
      <c r="U71" s="35"/>
      <c r="V71" s="35"/>
      <c r="W71" s="35"/>
      <c r="X71" s="35"/>
      <c r="Y71" s="35"/>
      <c r="Z71" s="35"/>
    </row>
    <row r="72" spans="1:26" x14ac:dyDescent="0.3">
      <c r="A72">
        <v>1</v>
      </c>
      <c r="B72">
        <f t="shared" ca="1" si="6"/>
        <v>0.23219193081925293</v>
      </c>
      <c r="C72">
        <v>-4.4640227380913344E-3</v>
      </c>
      <c r="D72">
        <f t="shared" si="7"/>
        <v>1</v>
      </c>
      <c r="E72">
        <f t="shared" ca="1" si="8"/>
        <v>3.8966925428986082E-2</v>
      </c>
      <c r="F72">
        <v>-0.26901688356877801</v>
      </c>
      <c r="G72">
        <f t="shared" si="9"/>
        <v>0.550983116431222</v>
      </c>
      <c r="H72">
        <f t="shared" ca="1" si="10"/>
        <v>-0.11877302175881979</v>
      </c>
      <c r="I72">
        <v>4.4281490572494836E-2</v>
      </c>
      <c r="J72">
        <f t="shared" si="11"/>
        <v>7.170756165219327</v>
      </c>
      <c r="L72">
        <v>7.170756165219327</v>
      </c>
      <c r="M72">
        <v>0.550983116431222</v>
      </c>
      <c r="N72">
        <v>1</v>
      </c>
      <c r="O72">
        <v>1</v>
      </c>
      <c r="Q72" s="35" t="s">
        <v>9</v>
      </c>
      <c r="R72" s="35">
        <v>0.93149226444270861</v>
      </c>
      <c r="S72" s="35"/>
      <c r="T72" s="35"/>
      <c r="U72" s="35"/>
      <c r="V72" s="35"/>
      <c r="W72" s="35"/>
      <c r="X72" s="35"/>
      <c r="Y72" s="35"/>
      <c r="Z72" s="35"/>
    </row>
    <row r="73" spans="1:26" x14ac:dyDescent="0.3">
      <c r="A73">
        <v>1</v>
      </c>
      <c r="B73">
        <f t="shared" ca="1" si="6"/>
        <v>-3.6645241835201257E-2</v>
      </c>
      <c r="C73">
        <v>-0.25092497381739221</v>
      </c>
      <c r="D73">
        <f t="shared" si="7"/>
        <v>0</v>
      </c>
      <c r="E73">
        <f t="shared" ca="1" si="8"/>
        <v>2.4238771517026476E-2</v>
      </c>
      <c r="F73">
        <v>0.18952080748227984</v>
      </c>
      <c r="G73">
        <f t="shared" si="9"/>
        <v>0.65952080748227981</v>
      </c>
      <c r="H73">
        <f t="shared" ca="1" si="10"/>
        <v>6.0316382556622541E-2</v>
      </c>
      <c r="I73">
        <v>7.7409373378137152E-3</v>
      </c>
      <c r="J73">
        <f t="shared" si="11"/>
        <v>6.9970221485612329</v>
      </c>
      <c r="L73">
        <v>6.9970221485612329</v>
      </c>
      <c r="M73">
        <v>0.65952080748227981</v>
      </c>
      <c r="N73">
        <v>0</v>
      </c>
      <c r="O73">
        <v>1</v>
      </c>
      <c r="Q73" s="35" t="s">
        <v>10</v>
      </c>
      <c r="R73" s="35">
        <v>0.86767783871660498</v>
      </c>
      <c r="S73" s="35"/>
      <c r="T73" s="35"/>
      <c r="U73" s="35"/>
      <c r="V73" s="35"/>
      <c r="W73" s="35"/>
      <c r="X73" s="35"/>
      <c r="Y73" s="35"/>
      <c r="Z73" s="35"/>
    </row>
    <row r="74" spans="1:26" x14ac:dyDescent="0.3">
      <c r="A74">
        <v>1</v>
      </c>
      <c r="B74">
        <f t="shared" ca="1" si="6"/>
        <v>-0.33372252655394674</v>
      </c>
      <c r="C74">
        <v>6.297297861795903E-2</v>
      </c>
      <c r="D74">
        <f t="shared" si="7"/>
        <v>1</v>
      </c>
      <c r="E74">
        <f t="shared" ca="1" si="8"/>
        <v>7.0782270798078264E-2</v>
      </c>
      <c r="F74">
        <v>5.5677216587044998E-2</v>
      </c>
      <c r="G74">
        <f t="shared" si="9"/>
        <v>0.875677216587045</v>
      </c>
      <c r="H74">
        <f t="shared" ca="1" si="10"/>
        <v>-5.0650104137833586E-2</v>
      </c>
      <c r="I74">
        <v>-8.0556747523178665E-2</v>
      </c>
      <c r="J74">
        <f t="shared" si="11"/>
        <v>7.532959077357388</v>
      </c>
      <c r="L74">
        <v>7.532959077357388</v>
      </c>
      <c r="M74">
        <v>0.875677216587045</v>
      </c>
      <c r="N74">
        <v>1</v>
      </c>
      <c r="O74">
        <v>1</v>
      </c>
      <c r="Q74" s="35" t="s">
        <v>11</v>
      </c>
      <c r="R74" s="35">
        <v>0.86632761258106017</v>
      </c>
      <c r="S74" s="35"/>
      <c r="T74" s="35"/>
      <c r="U74" s="35"/>
      <c r="V74" s="35"/>
      <c r="W74" s="35"/>
      <c r="X74" s="35"/>
      <c r="Y74" s="35"/>
      <c r="Z74" s="35"/>
    </row>
    <row r="75" spans="1:26" x14ac:dyDescent="0.3">
      <c r="A75">
        <v>1</v>
      </c>
      <c r="B75">
        <f t="shared" ca="1" si="6"/>
        <v>-0.15378797036989314</v>
      </c>
      <c r="C75">
        <v>-4.3018122520449412E-2</v>
      </c>
      <c r="D75">
        <f t="shared" si="7"/>
        <v>1</v>
      </c>
      <c r="E75">
        <f t="shared" ca="1" si="8"/>
        <v>4.8018503739292617E-2</v>
      </c>
      <c r="F75">
        <v>-2.457524916918763E-2</v>
      </c>
      <c r="G75">
        <f t="shared" si="9"/>
        <v>0.79542475083081232</v>
      </c>
      <c r="H75">
        <f t="shared" ca="1" si="10"/>
        <v>-1.5973952294773504E-2</v>
      </c>
      <c r="I75">
        <v>5.0909634370933501E-2</v>
      </c>
      <c r="J75">
        <f t="shared" si="11"/>
        <v>7.5440467606171513</v>
      </c>
      <c r="L75">
        <v>7.5440467606171513</v>
      </c>
      <c r="M75">
        <v>0.79542475083081232</v>
      </c>
      <c r="N75">
        <v>1</v>
      </c>
      <c r="O75">
        <v>1</v>
      </c>
      <c r="Q75" s="35" t="s">
        <v>12</v>
      </c>
      <c r="R75" s="35">
        <v>0.21374058978286523</v>
      </c>
      <c r="S75" s="35"/>
      <c r="T75" s="35"/>
      <c r="U75" s="35"/>
      <c r="V75" s="35"/>
      <c r="W75" s="35"/>
      <c r="X75" s="35"/>
      <c r="Y75" s="35"/>
      <c r="Z75" s="35"/>
    </row>
    <row r="76" spans="1:26" ht="15" thickBot="1" x14ac:dyDescent="0.35">
      <c r="A76">
        <v>1</v>
      </c>
      <c r="B76">
        <f t="shared" ca="1" si="6"/>
        <v>-0.32464897072031046</v>
      </c>
      <c r="C76">
        <v>-0.2765495124373456</v>
      </c>
      <c r="D76">
        <f t="shared" si="7"/>
        <v>0</v>
      </c>
      <c r="E76">
        <f t="shared" ca="1" si="8"/>
        <v>2.4588369863027395E-2</v>
      </c>
      <c r="F76">
        <v>7.4708801330433977E-2</v>
      </c>
      <c r="G76">
        <f t="shared" si="9"/>
        <v>0.54470880133043398</v>
      </c>
      <c r="H76">
        <f t="shared" ca="1" si="10"/>
        <v>-6.1531693970148529E-2</v>
      </c>
      <c r="I76">
        <v>2.719478848296919E-2</v>
      </c>
      <c r="J76">
        <f t="shared" si="11"/>
        <v>6.8442579904786207</v>
      </c>
      <c r="L76">
        <v>6.8442579904786207</v>
      </c>
      <c r="M76">
        <v>0.54470880133043398</v>
      </c>
      <c r="N76">
        <v>0</v>
      </c>
      <c r="O76">
        <v>1</v>
      </c>
      <c r="Q76" s="37" t="s">
        <v>13</v>
      </c>
      <c r="R76" s="37">
        <v>100</v>
      </c>
      <c r="S76" s="35"/>
      <c r="T76" s="35"/>
      <c r="U76" s="35"/>
      <c r="V76" s="35"/>
      <c r="W76" s="35"/>
      <c r="X76" s="35"/>
      <c r="Y76" s="35"/>
      <c r="Z76" s="35"/>
    </row>
    <row r="77" spans="1:26" x14ac:dyDescent="0.3">
      <c r="A77">
        <v>1</v>
      </c>
      <c r="B77">
        <f t="shared" ca="1" si="6"/>
        <v>0.24561000707980229</v>
      </c>
      <c r="C77">
        <v>-0.15844908598309837</v>
      </c>
      <c r="D77">
        <f t="shared" si="7"/>
        <v>1</v>
      </c>
      <c r="E77">
        <f t="shared" ca="1" si="8"/>
        <v>4.6636016208351627E-3</v>
      </c>
      <c r="F77">
        <v>1.1200714750134526E-2</v>
      </c>
      <c r="G77">
        <f t="shared" si="9"/>
        <v>0.83120071475013446</v>
      </c>
      <c r="H77">
        <f t="shared" ca="1" si="10"/>
        <v>4.1842834385287624E-2</v>
      </c>
      <c r="I77">
        <v>6.3822944723237837E-2</v>
      </c>
      <c r="J77">
        <f t="shared" si="11"/>
        <v>7.6106240168484387</v>
      </c>
      <c r="L77">
        <v>7.6106240168484387</v>
      </c>
      <c r="M77">
        <v>0.83120071475013446</v>
      </c>
      <c r="N77">
        <v>1</v>
      </c>
      <c r="O77">
        <v>1</v>
      </c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ht="15" thickBot="1" x14ac:dyDescent="0.35">
      <c r="A78">
        <v>1</v>
      </c>
      <c r="B78">
        <f t="shared" ca="1" si="6"/>
        <v>4.5770915688987356E-3</v>
      </c>
      <c r="C78">
        <v>0.40854799005953962</v>
      </c>
      <c r="D78">
        <f t="shared" si="7"/>
        <v>1</v>
      </c>
      <c r="E78">
        <f t="shared" ca="1" si="8"/>
        <v>-2.1246602631099579E-2</v>
      </c>
      <c r="F78">
        <v>-1.0553086922130597E-2</v>
      </c>
      <c r="G78">
        <f t="shared" si="9"/>
        <v>0.80944691307786931</v>
      </c>
      <c r="H78">
        <f t="shared" ca="1" si="10"/>
        <v>1.1034234693427094E-2</v>
      </c>
      <c r="I78">
        <v>-7.8376215629483409E-2</v>
      </c>
      <c r="J78">
        <f t="shared" si="11"/>
        <v>7.4357941539873202</v>
      </c>
      <c r="L78">
        <v>7.4357941539873202</v>
      </c>
      <c r="M78">
        <v>0.80944691307786931</v>
      </c>
      <c r="N78">
        <v>1</v>
      </c>
      <c r="O78">
        <v>1</v>
      </c>
      <c r="Q78" s="35" t="s">
        <v>14</v>
      </c>
      <c r="R78" s="35"/>
      <c r="S78" s="35"/>
      <c r="T78" s="35"/>
      <c r="U78" s="35"/>
      <c r="V78" s="35"/>
      <c r="W78" s="35"/>
      <c r="X78" s="35"/>
      <c r="Y78" s="35"/>
      <c r="Z78" s="35"/>
    </row>
    <row r="79" spans="1:26" x14ac:dyDescent="0.3">
      <c r="A79">
        <v>1</v>
      </c>
      <c r="B79">
        <f t="shared" ca="1" si="6"/>
        <v>0.12636562291763742</v>
      </c>
      <c r="C79">
        <v>-0.15113475281698135</v>
      </c>
      <c r="D79">
        <f t="shared" si="7"/>
        <v>1</v>
      </c>
      <c r="E79">
        <f t="shared" ca="1" si="8"/>
        <v>0.11527904396612079</v>
      </c>
      <c r="F79">
        <v>0.18775059598466431</v>
      </c>
      <c r="G79">
        <f t="shared" si="9"/>
        <v>1.0077505959846642</v>
      </c>
      <c r="H79">
        <f t="shared" ca="1" si="10"/>
        <v>-1.5082698227095351E-2</v>
      </c>
      <c r="I79">
        <v>-5.919131110813565E-2</v>
      </c>
      <c r="J79">
        <f t="shared" si="11"/>
        <v>7.7524345828688608</v>
      </c>
      <c r="L79">
        <v>7.7524345828688608</v>
      </c>
      <c r="M79">
        <v>1.0077505959846642</v>
      </c>
      <c r="N79">
        <v>1</v>
      </c>
      <c r="O79">
        <v>1</v>
      </c>
      <c r="Q79" s="38"/>
      <c r="R79" s="38" t="s">
        <v>19</v>
      </c>
      <c r="S79" s="38" t="s">
        <v>20</v>
      </c>
      <c r="T79" s="38" t="s">
        <v>21</v>
      </c>
      <c r="U79" s="38" t="s">
        <v>22</v>
      </c>
      <c r="V79" s="38" t="s">
        <v>23</v>
      </c>
      <c r="W79" s="35"/>
      <c r="X79" s="35"/>
      <c r="Y79" s="35"/>
      <c r="Z79" s="35"/>
    </row>
    <row r="80" spans="1:26" x14ac:dyDescent="0.3">
      <c r="A80">
        <v>1</v>
      </c>
      <c r="B80">
        <f t="shared" ca="1" si="6"/>
        <v>7.4029310799327078E-2</v>
      </c>
      <c r="C80">
        <v>0.18469857511742244</v>
      </c>
      <c r="D80">
        <f t="shared" si="7"/>
        <v>1</v>
      </c>
      <c r="E80">
        <f t="shared" ca="1" si="8"/>
        <v>-5.0340584968427853E-2</v>
      </c>
      <c r="F80">
        <v>-3.6515565100135837E-3</v>
      </c>
      <c r="G80">
        <f t="shared" si="9"/>
        <v>0.81634844348998636</v>
      </c>
      <c r="H80">
        <f t="shared" ca="1" si="10"/>
        <v>-0.10439908182868957</v>
      </c>
      <c r="I80">
        <v>-1.6557100273603631E-2</v>
      </c>
      <c r="J80">
        <f t="shared" si="11"/>
        <v>7.5079655649613759</v>
      </c>
      <c r="L80">
        <v>7.5079655649613759</v>
      </c>
      <c r="M80">
        <v>0.81634844348998636</v>
      </c>
      <c r="N80">
        <v>1</v>
      </c>
      <c r="O80">
        <v>1</v>
      </c>
      <c r="Q80" s="35" t="s">
        <v>15</v>
      </c>
      <c r="R80" s="35">
        <v>1</v>
      </c>
      <c r="S80" s="35">
        <v>29.357968626912324</v>
      </c>
      <c r="T80" s="35">
        <v>29.357968626912324</v>
      </c>
      <c r="U80" s="35">
        <v>642.61668166160666</v>
      </c>
      <c r="V80" s="35">
        <v>7.8591710945631424E-45</v>
      </c>
      <c r="W80" s="35"/>
      <c r="X80" s="35"/>
      <c r="Y80" s="35"/>
      <c r="Z80" s="35"/>
    </row>
    <row r="81" spans="1:26" x14ac:dyDescent="0.3">
      <c r="A81">
        <v>1</v>
      </c>
      <c r="B81">
        <f t="shared" ca="1" si="6"/>
        <v>0.41256941135314379</v>
      </c>
      <c r="C81">
        <v>-4.9438120272456941E-2</v>
      </c>
      <c r="D81">
        <f t="shared" si="7"/>
        <v>1</v>
      </c>
      <c r="E81">
        <f t="shared" ca="1" si="8"/>
        <v>-6.491671277785617E-2</v>
      </c>
      <c r="F81">
        <v>-9.6024152779721067E-2</v>
      </c>
      <c r="G81">
        <f t="shared" si="9"/>
        <v>0.72397584722027886</v>
      </c>
      <c r="H81">
        <f t="shared" ca="1" si="10"/>
        <v>-9.4858693717711027E-3</v>
      </c>
      <c r="I81">
        <v>-5.5666852914756627E-2</v>
      </c>
      <c r="J81">
        <f t="shared" si="11"/>
        <v>7.3302969179156614</v>
      </c>
      <c r="L81">
        <v>7.3302969179156614</v>
      </c>
      <c r="M81">
        <v>0.72397584722027886</v>
      </c>
      <c r="N81">
        <v>1</v>
      </c>
      <c r="O81">
        <v>1</v>
      </c>
      <c r="Q81" s="35" t="s">
        <v>16</v>
      </c>
      <c r="R81" s="35">
        <v>98</v>
      </c>
      <c r="S81" s="35">
        <v>4.4771338926312527</v>
      </c>
      <c r="T81" s="35">
        <v>4.5685039720727072E-2</v>
      </c>
      <c r="U81" s="35"/>
      <c r="V81" s="35"/>
      <c r="W81" s="35"/>
      <c r="X81" s="35"/>
      <c r="Y81" s="35"/>
      <c r="Z81" s="35"/>
    </row>
    <row r="82" spans="1:26" ht="15" thickBot="1" x14ac:dyDescent="0.35">
      <c r="A82">
        <v>1</v>
      </c>
      <c r="B82">
        <f t="shared" ca="1" si="6"/>
        <v>0.25052623937642443</v>
      </c>
      <c r="C82">
        <v>2.5028479156147879E-2</v>
      </c>
      <c r="D82">
        <f t="shared" si="7"/>
        <v>1</v>
      </c>
      <c r="E82">
        <f t="shared" ca="1" si="8"/>
        <v>-5.7168962463768095E-3</v>
      </c>
      <c r="F82">
        <v>3.1187614266373384E-2</v>
      </c>
      <c r="G82">
        <f t="shared" si="9"/>
        <v>0.85118761426637335</v>
      </c>
      <c r="H82">
        <f t="shared" ca="1" si="10"/>
        <v>0.10517690680791698</v>
      </c>
      <c r="I82">
        <v>-5.5343642135768775E-3</v>
      </c>
      <c r="J82">
        <f t="shared" si="11"/>
        <v>7.5712470571859836</v>
      </c>
      <c r="L82">
        <v>7.5712470571859836</v>
      </c>
      <c r="M82">
        <v>0.85118761426637335</v>
      </c>
      <c r="N82">
        <v>1</v>
      </c>
      <c r="O82">
        <v>1</v>
      </c>
      <c r="Q82" s="37" t="s">
        <v>17</v>
      </c>
      <c r="R82" s="37">
        <v>99</v>
      </c>
      <c r="S82" s="37">
        <v>33.835102519543575</v>
      </c>
      <c r="T82" s="37"/>
      <c r="U82" s="37"/>
      <c r="V82" s="37"/>
      <c r="W82" s="35"/>
      <c r="X82" s="35"/>
      <c r="Y82" s="35"/>
      <c r="Z82" s="35"/>
    </row>
    <row r="83" spans="1:26" ht="15" thickBot="1" x14ac:dyDescent="0.35">
      <c r="A83">
        <v>1</v>
      </c>
      <c r="B83">
        <f t="shared" ca="1" si="6"/>
        <v>-0.22409928934553291</v>
      </c>
      <c r="C83">
        <v>2.4411995164441466E-2</v>
      </c>
      <c r="D83">
        <f t="shared" si="7"/>
        <v>1</v>
      </c>
      <c r="E83">
        <f t="shared" ca="1" si="8"/>
        <v>8.1185297924790317E-2</v>
      </c>
      <c r="F83">
        <v>0.16562111923905698</v>
      </c>
      <c r="G83">
        <f t="shared" si="9"/>
        <v>0.98562111923905693</v>
      </c>
      <c r="H83">
        <f t="shared" ca="1" si="10"/>
        <v>7.4935879434260708E-2</v>
      </c>
      <c r="I83">
        <v>7.143921040694752E-2</v>
      </c>
      <c r="J83">
        <f t="shared" si="11"/>
        <v>7.8498708892655324</v>
      </c>
      <c r="L83">
        <v>7.8498708892655324</v>
      </c>
      <c r="M83">
        <v>0.98562111923905693</v>
      </c>
      <c r="N83">
        <v>1</v>
      </c>
      <c r="O83">
        <v>1</v>
      </c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x14ac:dyDescent="0.3">
      <c r="A84">
        <v>1</v>
      </c>
      <c r="B84">
        <f t="shared" ca="1" si="6"/>
        <v>-0.23544698453761642</v>
      </c>
      <c r="C84">
        <v>0.3831179047446181</v>
      </c>
      <c r="D84">
        <f t="shared" si="7"/>
        <v>1</v>
      </c>
      <c r="E84">
        <f t="shared" ca="1" si="8"/>
        <v>0.12851659487477618</v>
      </c>
      <c r="F84">
        <v>0.10965602753712966</v>
      </c>
      <c r="G84">
        <f t="shared" si="9"/>
        <v>0.92965602753712961</v>
      </c>
      <c r="H84">
        <f t="shared" ca="1" si="10"/>
        <v>-4.5051292827207488E-3</v>
      </c>
      <c r="I84">
        <v>-7.6334354621787077E-3</v>
      </c>
      <c r="J84">
        <f t="shared" si="11"/>
        <v>7.6868506058435155</v>
      </c>
      <c r="L84">
        <v>7.6868506058435155</v>
      </c>
      <c r="M84">
        <v>0.92965602753712961</v>
      </c>
      <c r="N84">
        <v>1</v>
      </c>
      <c r="O84">
        <v>1</v>
      </c>
      <c r="Q84" s="38"/>
      <c r="R84" s="38" t="s">
        <v>24</v>
      </c>
      <c r="S84" s="38" t="s">
        <v>12</v>
      </c>
      <c r="T84" s="38" t="s">
        <v>25</v>
      </c>
      <c r="U84" s="38" t="s">
        <v>26</v>
      </c>
      <c r="V84" s="38" t="s">
        <v>27</v>
      </c>
      <c r="W84" s="38" t="s">
        <v>28</v>
      </c>
      <c r="X84" s="38" t="s">
        <v>29</v>
      </c>
      <c r="Y84" s="38" t="s">
        <v>30</v>
      </c>
      <c r="Z84" s="35"/>
    </row>
    <row r="85" spans="1:26" x14ac:dyDescent="0.3">
      <c r="A85">
        <v>1</v>
      </c>
      <c r="B85">
        <f t="shared" ca="1" si="6"/>
        <v>-0.26130363142059004</v>
      </c>
      <c r="C85">
        <v>-0.13634418365484399</v>
      </c>
      <c r="D85">
        <f t="shared" si="7"/>
        <v>1</v>
      </c>
      <c r="E85">
        <f t="shared" ca="1" si="8"/>
        <v>-0.12013922040591823</v>
      </c>
      <c r="F85">
        <v>-3.849386370779101E-2</v>
      </c>
      <c r="G85">
        <f t="shared" si="9"/>
        <v>0.78150613629220889</v>
      </c>
      <c r="H85">
        <f t="shared" ca="1" si="10"/>
        <v>1.6872926151122875E-2</v>
      </c>
      <c r="I85">
        <v>-4.8693313110704959E-3</v>
      </c>
      <c r="J85">
        <f t="shared" si="11"/>
        <v>7.4673898731272423</v>
      </c>
      <c r="L85">
        <v>7.4673898731272423</v>
      </c>
      <c r="M85">
        <v>0.78150613629220889</v>
      </c>
      <c r="N85">
        <v>1</v>
      </c>
      <c r="O85">
        <v>1</v>
      </c>
      <c r="Q85" s="35" t="s">
        <v>18</v>
      </c>
      <c r="R85" s="35">
        <v>6.3916052479148044</v>
      </c>
      <c r="S85" s="35">
        <v>3.1514330667287052E-2</v>
      </c>
      <c r="T85" s="35">
        <v>202.81583370417283</v>
      </c>
      <c r="U85" s="35">
        <v>2.1339397299378029E-130</v>
      </c>
      <c r="V85" s="35">
        <v>6.3290660843549551</v>
      </c>
      <c r="W85" s="35">
        <v>6.4541444114746538</v>
      </c>
      <c r="X85" s="35">
        <v>6.3290660843549551</v>
      </c>
      <c r="Y85" s="35">
        <v>6.4541444114746538</v>
      </c>
      <c r="Z85" s="35"/>
    </row>
    <row r="86" spans="1:26" ht="15" thickBot="1" x14ac:dyDescent="0.35">
      <c r="A86">
        <v>1</v>
      </c>
      <c r="B86">
        <f t="shared" ca="1" si="6"/>
        <v>-0.2042443099461218</v>
      </c>
      <c r="C86">
        <v>-0.1995677329034963</v>
      </c>
      <c r="D86">
        <f t="shared" si="7"/>
        <v>1</v>
      </c>
      <c r="E86">
        <f t="shared" ca="1" si="8"/>
        <v>-8.5829646514747393E-2</v>
      </c>
      <c r="F86">
        <v>9.1656723047162186E-2</v>
      </c>
      <c r="G86">
        <f t="shared" si="9"/>
        <v>0.91165672304716217</v>
      </c>
      <c r="H86">
        <f t="shared" ca="1" si="10"/>
        <v>-1.4956322446025801E-2</v>
      </c>
      <c r="I86">
        <v>4.1628315829891543E-2</v>
      </c>
      <c r="J86">
        <f t="shared" si="11"/>
        <v>7.7091134004006339</v>
      </c>
      <c r="L86">
        <v>7.7091134004006339</v>
      </c>
      <c r="M86">
        <v>0.91165672304716217</v>
      </c>
      <c r="N86">
        <v>1</v>
      </c>
      <c r="O86">
        <v>1</v>
      </c>
      <c r="Q86" s="37" t="s">
        <v>43</v>
      </c>
      <c r="R86" s="37">
        <v>1.0871443303279729</v>
      </c>
      <c r="S86" s="37">
        <v>4.2885572066776061E-2</v>
      </c>
      <c r="T86" s="37">
        <v>25.349885239614093</v>
      </c>
      <c r="U86" s="37">
        <v>7.8591710945643721E-45</v>
      </c>
      <c r="V86" s="37">
        <v>1.0020393082934778</v>
      </c>
      <c r="W86" s="37">
        <v>1.172249352362468</v>
      </c>
      <c r="X86" s="37">
        <v>1.0020393082934778</v>
      </c>
      <c r="Y86" s="37">
        <v>1.172249352362468</v>
      </c>
      <c r="Z86" s="35"/>
    </row>
    <row r="87" spans="1:26" x14ac:dyDescent="0.3">
      <c r="A87">
        <v>1</v>
      </c>
      <c r="B87">
        <f t="shared" ca="1" si="6"/>
        <v>-1.8766765298084687E-2</v>
      </c>
      <c r="C87">
        <v>7.8395590455196548E-2</v>
      </c>
      <c r="D87">
        <f t="shared" si="7"/>
        <v>1</v>
      </c>
      <c r="E87">
        <f t="shared" ca="1" si="8"/>
        <v>-0.16490677519255648</v>
      </c>
      <c r="F87">
        <v>5.3179627550159571E-2</v>
      </c>
      <c r="G87">
        <f t="shared" si="9"/>
        <v>0.87317962755015954</v>
      </c>
      <c r="H87">
        <f t="shared" ca="1" si="10"/>
        <v>0.10250678898956356</v>
      </c>
      <c r="I87">
        <v>3.0150645282003799E-2</v>
      </c>
      <c r="J87">
        <f t="shared" si="11"/>
        <v>7.6399200866072432</v>
      </c>
      <c r="L87">
        <v>7.6399200866072432</v>
      </c>
      <c r="M87">
        <v>0.87317962755015954</v>
      </c>
      <c r="N87">
        <v>1</v>
      </c>
      <c r="O87">
        <v>1</v>
      </c>
    </row>
    <row r="88" spans="1:26" x14ac:dyDescent="0.3">
      <c r="A88">
        <v>1</v>
      </c>
      <c r="B88">
        <f t="shared" ca="1" si="6"/>
        <v>-0.22492905807995212</v>
      </c>
      <c r="C88">
        <v>-0.18512553477944804</v>
      </c>
      <c r="D88">
        <f t="shared" si="7"/>
        <v>1</v>
      </c>
      <c r="E88">
        <f t="shared" ca="1" si="8"/>
        <v>-5.1210594451377545E-2</v>
      </c>
      <c r="F88">
        <v>0.13917153609704075</v>
      </c>
      <c r="G88">
        <f t="shared" si="9"/>
        <v>0.95917153609704076</v>
      </c>
      <c r="H88">
        <f t="shared" ca="1" si="10"/>
        <v>-5.6096461146611813E-2</v>
      </c>
      <c r="I88">
        <v>-3.0953205966089845E-2</v>
      </c>
      <c r="J88">
        <f t="shared" si="11"/>
        <v>7.7078040981794711</v>
      </c>
      <c r="L88">
        <v>7.7078040981794711</v>
      </c>
      <c r="M88">
        <v>0.95917153609704076</v>
      </c>
      <c r="N88">
        <v>1</v>
      </c>
      <c r="O88">
        <v>1</v>
      </c>
    </row>
    <row r="89" spans="1:26" ht="18" x14ac:dyDescent="0.35">
      <c r="A89">
        <v>1</v>
      </c>
      <c r="B89">
        <f t="shared" ca="1" si="6"/>
        <v>5.6884901926218387E-3</v>
      </c>
      <c r="C89">
        <v>-7.500037667224047E-3</v>
      </c>
      <c r="D89">
        <f t="shared" si="7"/>
        <v>1</v>
      </c>
      <c r="E89">
        <f t="shared" ca="1" si="8"/>
        <v>0.11146569122091382</v>
      </c>
      <c r="F89">
        <v>-9.234112594149696E-2</v>
      </c>
      <c r="G89">
        <f t="shared" si="9"/>
        <v>0.72765887405850305</v>
      </c>
      <c r="H89">
        <f t="shared" ca="1" si="10"/>
        <v>2.0217722970746616E-2</v>
      </c>
      <c r="I89">
        <v>4.7599929194233502E-3</v>
      </c>
      <c r="J89">
        <f t="shared" si="11"/>
        <v>7.3962483040071776</v>
      </c>
      <c r="L89">
        <v>7.3962483040071776</v>
      </c>
      <c r="M89">
        <v>0.72765887405850305</v>
      </c>
      <c r="N89">
        <v>1</v>
      </c>
      <c r="O89">
        <v>1</v>
      </c>
      <c r="Q89" s="112" t="s">
        <v>71</v>
      </c>
      <c r="R89" s="112"/>
      <c r="S89" s="112"/>
      <c r="T89" s="112"/>
      <c r="U89" s="112"/>
      <c r="V89" s="112"/>
      <c r="W89" s="112"/>
      <c r="X89" s="112"/>
      <c r="Y89" s="112"/>
      <c r="Z89" s="112"/>
    </row>
    <row r="90" spans="1:26" x14ac:dyDescent="0.3">
      <c r="A90">
        <v>1</v>
      </c>
      <c r="B90">
        <f t="shared" ca="1" si="6"/>
        <v>-0.11310017310048251</v>
      </c>
      <c r="C90">
        <v>-0.15883975023402006</v>
      </c>
      <c r="D90">
        <f t="shared" si="7"/>
        <v>1</v>
      </c>
      <c r="E90">
        <f t="shared" ca="1" si="8"/>
        <v>-2.8400106528467278E-2</v>
      </c>
      <c r="F90">
        <v>5.7932872955526273E-2</v>
      </c>
      <c r="G90">
        <f t="shared" si="9"/>
        <v>0.87793287295552624</v>
      </c>
      <c r="H90">
        <f t="shared" ca="1" si="10"/>
        <v>9.1124096069476204E-2</v>
      </c>
      <c r="I90">
        <v>4.8561900688926077E-4</v>
      </c>
      <c r="J90">
        <f t="shared" si="11"/>
        <v>7.6173849284401793</v>
      </c>
      <c r="L90">
        <v>7.6173849284401793</v>
      </c>
      <c r="M90">
        <v>0.87793287295552624</v>
      </c>
      <c r="N90">
        <v>1</v>
      </c>
      <c r="O90">
        <v>1</v>
      </c>
      <c r="Q90" s="35" t="s">
        <v>7</v>
      </c>
      <c r="R90" s="35"/>
      <c r="S90" s="35"/>
      <c r="T90" s="35"/>
      <c r="U90" s="35"/>
      <c r="V90" s="35"/>
      <c r="W90" s="35"/>
      <c r="X90" s="35"/>
      <c r="Y90" s="35"/>
      <c r="Z90" s="35"/>
    </row>
    <row r="91" spans="1:26" ht="15" thickBot="1" x14ac:dyDescent="0.35">
      <c r="A91">
        <v>1</v>
      </c>
      <c r="B91">
        <f t="shared" ca="1" si="6"/>
        <v>6.964633880244829E-2</v>
      </c>
      <c r="C91">
        <v>-0.11084241485930685</v>
      </c>
      <c r="D91">
        <f t="shared" si="7"/>
        <v>1</v>
      </c>
      <c r="E91">
        <f t="shared" ca="1" si="8"/>
        <v>0.14071514631894472</v>
      </c>
      <c r="F91">
        <v>-7.9138925834704207E-2</v>
      </c>
      <c r="G91">
        <f t="shared" si="9"/>
        <v>0.74086107416529579</v>
      </c>
      <c r="H91">
        <f t="shared" ca="1" si="10"/>
        <v>3.2590587048121809E-2</v>
      </c>
      <c r="I91">
        <v>-3.4255738481641963E-2</v>
      </c>
      <c r="J91">
        <f t="shared" si="11"/>
        <v>7.3770358727663012</v>
      </c>
      <c r="L91">
        <v>7.3770358727663012</v>
      </c>
      <c r="M91">
        <v>0.74086107416529579</v>
      </c>
      <c r="N91">
        <v>1</v>
      </c>
      <c r="O91">
        <v>1</v>
      </c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x14ac:dyDescent="0.3">
      <c r="A92">
        <v>1</v>
      </c>
      <c r="B92">
        <f t="shared" ca="1" si="6"/>
        <v>-0.25668829540696753</v>
      </c>
      <c r="C92">
        <v>-0.1878071566238996</v>
      </c>
      <c r="D92">
        <f t="shared" si="7"/>
        <v>1</v>
      </c>
      <c r="E92">
        <f t="shared" ca="1" si="8"/>
        <v>0.16363211820417034</v>
      </c>
      <c r="F92">
        <v>4.456406748284264E-2</v>
      </c>
      <c r="G92">
        <f t="shared" si="9"/>
        <v>0.86456406748284254</v>
      </c>
      <c r="H92">
        <f t="shared" ca="1" si="10"/>
        <v>-6.0806337126012459E-2</v>
      </c>
      <c r="I92">
        <v>1.65019342117344E-2</v>
      </c>
      <c r="J92">
        <f t="shared" si="11"/>
        <v>7.6133480354359984</v>
      </c>
      <c r="L92">
        <v>7.6133480354359984</v>
      </c>
      <c r="M92">
        <v>0.86456406748284254</v>
      </c>
      <c r="N92">
        <v>1</v>
      </c>
      <c r="O92">
        <v>1</v>
      </c>
      <c r="Q92" s="36" t="s">
        <v>8</v>
      </c>
      <c r="R92" s="36"/>
      <c r="S92" s="35"/>
      <c r="T92" s="35"/>
      <c r="U92" s="35"/>
      <c r="V92" s="35"/>
      <c r="W92" s="35"/>
      <c r="X92" s="35"/>
      <c r="Y92" s="35"/>
      <c r="Z92" s="35"/>
    </row>
    <row r="93" spans="1:26" x14ac:dyDescent="0.3">
      <c r="A93">
        <v>1</v>
      </c>
      <c r="B93">
        <f t="shared" ca="1" si="6"/>
        <v>6.8014794312257779E-2</v>
      </c>
      <c r="C93">
        <v>-0.16906377534526357</v>
      </c>
      <c r="D93">
        <f t="shared" si="7"/>
        <v>1</v>
      </c>
      <c r="E93">
        <f t="shared" ca="1" si="8"/>
        <v>3.2020260177188045E-3</v>
      </c>
      <c r="F93">
        <v>0.11631853114145292</v>
      </c>
      <c r="G93">
        <f t="shared" si="9"/>
        <v>0.93631853114145291</v>
      </c>
      <c r="H93">
        <f t="shared" ca="1" si="10"/>
        <v>-4.0575566014753067E-2</v>
      </c>
      <c r="I93">
        <v>4.6949122232100876E-2</v>
      </c>
      <c r="J93">
        <f t="shared" si="11"/>
        <v>7.7514269189442802</v>
      </c>
      <c r="L93">
        <v>7.7514269189442802</v>
      </c>
      <c r="M93">
        <v>0.93631853114145291</v>
      </c>
      <c r="N93">
        <v>1</v>
      </c>
      <c r="O93">
        <v>1</v>
      </c>
      <c r="Q93" s="35" t="s">
        <v>9</v>
      </c>
      <c r="R93" s="35">
        <v>0.99639892585988321</v>
      </c>
      <c r="S93" s="35"/>
      <c r="T93" s="35"/>
      <c r="U93" s="35"/>
      <c r="V93" s="35"/>
      <c r="W93" s="35"/>
      <c r="X93" s="35"/>
      <c r="Y93" s="35"/>
      <c r="Z93" s="35"/>
    </row>
    <row r="94" spans="1:26" x14ac:dyDescent="0.3">
      <c r="A94">
        <v>1</v>
      </c>
      <c r="B94">
        <f t="shared" ca="1" si="6"/>
        <v>-0.15838158316594264</v>
      </c>
      <c r="C94">
        <v>-7.473753051730498E-3</v>
      </c>
      <c r="D94">
        <f t="shared" si="7"/>
        <v>1</v>
      </c>
      <c r="E94">
        <f t="shared" ca="1" si="8"/>
        <v>-6.7033237011533686E-2</v>
      </c>
      <c r="F94">
        <v>0.11539267825427008</v>
      </c>
      <c r="G94">
        <f t="shared" si="9"/>
        <v>0.93539267825427008</v>
      </c>
      <c r="H94">
        <f t="shared" ca="1" si="10"/>
        <v>1.5388260593422971E-2</v>
      </c>
      <c r="I94">
        <v>-2.0682390829682828E-3</v>
      </c>
      <c r="J94">
        <f t="shared" si="11"/>
        <v>7.701020778298437</v>
      </c>
      <c r="L94">
        <v>7.701020778298437</v>
      </c>
      <c r="M94">
        <v>0.93539267825427008</v>
      </c>
      <c r="N94">
        <v>1</v>
      </c>
      <c r="O94">
        <v>1</v>
      </c>
      <c r="Q94" s="35" t="s">
        <v>10</v>
      </c>
      <c r="R94" s="35">
        <v>0.99281081945472893</v>
      </c>
      <c r="S94" s="35"/>
      <c r="T94" s="35"/>
      <c r="U94" s="35"/>
      <c r="V94" s="35"/>
      <c r="W94" s="35"/>
      <c r="X94" s="35"/>
      <c r="Y94" s="35"/>
      <c r="Z94" s="35"/>
    </row>
    <row r="95" spans="1:26" x14ac:dyDescent="0.3">
      <c r="A95">
        <v>1</v>
      </c>
      <c r="B95">
        <f t="shared" ca="1" si="6"/>
        <v>-0.16642025114503084</v>
      </c>
      <c r="C95">
        <v>-2.6234600268713161E-3</v>
      </c>
      <c r="D95">
        <f t="shared" si="7"/>
        <v>1</v>
      </c>
      <c r="E95">
        <f t="shared" ca="1" si="8"/>
        <v>-0.12141800268437897</v>
      </c>
      <c r="F95">
        <v>-0.19780906648780097</v>
      </c>
      <c r="G95">
        <f t="shared" si="9"/>
        <v>0.62219093351219901</v>
      </c>
      <c r="H95">
        <f t="shared" ca="1" si="10"/>
        <v>-2.95298866884596E-2</v>
      </c>
      <c r="I95">
        <v>-8.018077613454816E-2</v>
      </c>
      <c r="J95">
        <f t="shared" si="11"/>
        <v>7.1531056241337501</v>
      </c>
      <c r="L95">
        <v>7.1531056241337501</v>
      </c>
      <c r="M95">
        <v>0.62219093351219901</v>
      </c>
      <c r="N95">
        <v>1</v>
      </c>
      <c r="O95">
        <v>1</v>
      </c>
      <c r="Q95" s="35" t="s">
        <v>11</v>
      </c>
      <c r="R95" s="35">
        <v>0.99266258892802228</v>
      </c>
      <c r="S95" s="35"/>
      <c r="T95" s="35"/>
      <c r="U95" s="35"/>
      <c r="V95" s="35"/>
      <c r="W95" s="35"/>
      <c r="X95" s="35"/>
      <c r="Y95" s="35"/>
      <c r="Z95" s="35"/>
    </row>
    <row r="96" spans="1:26" x14ac:dyDescent="0.3">
      <c r="A96">
        <v>1</v>
      </c>
      <c r="B96">
        <f t="shared" ca="1" si="6"/>
        <v>-0.25258988216942374</v>
      </c>
      <c r="C96">
        <v>-6.2153336302656015E-2</v>
      </c>
      <c r="D96">
        <f t="shared" si="7"/>
        <v>1</v>
      </c>
      <c r="E96">
        <f t="shared" ca="1" si="8"/>
        <v>2.1165544622959102E-2</v>
      </c>
      <c r="F96">
        <v>3.9264433732726117E-2</v>
      </c>
      <c r="G96">
        <f t="shared" si="9"/>
        <v>0.8592644337327261</v>
      </c>
      <c r="H96">
        <f t="shared" ca="1" si="10"/>
        <v>-6.423784539701119E-2</v>
      </c>
      <c r="I96">
        <v>2.3438147316105183E-2</v>
      </c>
      <c r="J96">
        <f t="shared" si="11"/>
        <v>7.612334797915195</v>
      </c>
      <c r="L96">
        <v>7.612334797915195</v>
      </c>
      <c r="M96">
        <v>0.8592644337327261</v>
      </c>
      <c r="N96">
        <v>1</v>
      </c>
      <c r="O96">
        <v>1</v>
      </c>
      <c r="Q96" s="35" t="s">
        <v>12</v>
      </c>
      <c r="R96" s="35">
        <v>5.0076916177238688E-2</v>
      </c>
      <c r="S96" s="35"/>
      <c r="T96" s="35"/>
      <c r="U96" s="35"/>
      <c r="V96" s="35"/>
      <c r="W96" s="35"/>
      <c r="X96" s="35"/>
      <c r="Y96" s="35"/>
      <c r="Z96" s="35"/>
    </row>
    <row r="97" spans="1:26" ht="15" thickBot="1" x14ac:dyDescent="0.35">
      <c r="A97">
        <v>1</v>
      </c>
      <c r="B97">
        <f t="shared" ca="1" si="6"/>
        <v>-0.14213476761201824</v>
      </c>
      <c r="C97">
        <v>0.27889050270386384</v>
      </c>
      <c r="D97">
        <f t="shared" si="7"/>
        <v>1</v>
      </c>
      <c r="E97">
        <f t="shared" ca="1" si="8"/>
        <v>0.16592149440435094</v>
      </c>
      <c r="F97">
        <v>4.1842148660385915E-2</v>
      </c>
      <c r="G97">
        <f t="shared" si="9"/>
        <v>0.86184214866038589</v>
      </c>
      <c r="H97">
        <f t="shared" ca="1" si="10"/>
        <v>-4.089017111854E-2</v>
      </c>
      <c r="I97">
        <v>-2.9520937454432243E-3</v>
      </c>
      <c r="J97">
        <f t="shared" si="11"/>
        <v>7.5898111292451356</v>
      </c>
      <c r="L97">
        <v>7.5898111292451356</v>
      </c>
      <c r="M97">
        <v>0.86184214866038589</v>
      </c>
      <c r="N97">
        <v>1</v>
      </c>
      <c r="O97">
        <v>1</v>
      </c>
      <c r="Q97" s="37" t="s">
        <v>13</v>
      </c>
      <c r="R97" s="37">
        <v>100</v>
      </c>
      <c r="S97" s="35"/>
      <c r="T97" s="35"/>
      <c r="U97" s="35"/>
      <c r="V97" s="35"/>
      <c r="W97" s="35"/>
      <c r="X97" s="35"/>
      <c r="Y97" s="35"/>
      <c r="Z97" s="35"/>
    </row>
    <row r="98" spans="1:26" x14ac:dyDescent="0.3">
      <c r="A98">
        <v>1</v>
      </c>
      <c r="B98">
        <f t="shared" ca="1" si="6"/>
        <v>-3.6914141426902268E-2</v>
      </c>
      <c r="C98">
        <v>-9.517170769803184E-6</v>
      </c>
      <c r="D98">
        <f t="shared" si="7"/>
        <v>1</v>
      </c>
      <c r="E98">
        <f t="shared" ca="1" si="8"/>
        <v>6.558011770625681E-2</v>
      </c>
      <c r="F98">
        <v>-2.9370416641979119E-2</v>
      </c>
      <c r="G98">
        <f t="shared" si="9"/>
        <v>0.7906295833580208</v>
      </c>
      <c r="H98">
        <f t="shared" ca="1" si="10"/>
        <v>-3.4568366856452044E-2</v>
      </c>
      <c r="I98">
        <v>-6.7802631314286353E-3</v>
      </c>
      <c r="J98">
        <f t="shared" si="11"/>
        <v>7.479164111905602</v>
      </c>
      <c r="L98">
        <v>7.479164111905602</v>
      </c>
      <c r="M98">
        <v>0.7906295833580208</v>
      </c>
      <c r="N98">
        <v>1</v>
      </c>
      <c r="O98">
        <v>1</v>
      </c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 ht="15" thickBot="1" x14ac:dyDescent="0.35">
      <c r="A99">
        <v>1</v>
      </c>
      <c r="B99">
        <f t="shared" ca="1" si="6"/>
        <v>1.1452068384491535E-2</v>
      </c>
      <c r="C99">
        <v>0.38667611000330376</v>
      </c>
      <c r="D99">
        <f t="shared" si="7"/>
        <v>1</v>
      </c>
      <c r="E99">
        <f t="shared" ca="1" si="8"/>
        <v>-0.15939091926847046</v>
      </c>
      <c r="F99">
        <v>0.14941250892577035</v>
      </c>
      <c r="G99">
        <f t="shared" si="9"/>
        <v>0.96941250892577036</v>
      </c>
      <c r="H99">
        <f t="shared" ca="1" si="10"/>
        <v>-5.7331380324421644E-2</v>
      </c>
      <c r="I99">
        <v>-4.9413742030098934E-2</v>
      </c>
      <c r="J99">
        <f t="shared" si="11"/>
        <v>7.7047050213585564</v>
      </c>
      <c r="L99">
        <v>7.7047050213585564</v>
      </c>
      <c r="M99">
        <v>0.96941250892577036</v>
      </c>
      <c r="N99">
        <v>1</v>
      </c>
      <c r="O99">
        <v>1</v>
      </c>
      <c r="Q99" s="35" t="s">
        <v>14</v>
      </c>
      <c r="R99" s="35"/>
      <c r="S99" s="35"/>
      <c r="T99" s="35"/>
      <c r="U99" s="35"/>
      <c r="V99" s="35"/>
      <c r="W99" s="35"/>
      <c r="X99" s="35"/>
      <c r="Y99" s="35"/>
      <c r="Z99" s="35"/>
    </row>
    <row r="100" spans="1:26" x14ac:dyDescent="0.3">
      <c r="A100">
        <v>1</v>
      </c>
      <c r="B100">
        <f t="shared" ca="1" si="6"/>
        <v>0.14667180547632247</v>
      </c>
      <c r="C100">
        <v>0.28178555418588119</v>
      </c>
      <c r="D100">
        <f t="shared" si="7"/>
        <v>1</v>
      </c>
      <c r="E100">
        <f t="shared" ca="1" si="8"/>
        <v>-1.6424630109187831E-2</v>
      </c>
      <c r="F100">
        <v>4.6056268392689975E-2</v>
      </c>
      <c r="G100">
        <f t="shared" si="9"/>
        <v>0.8660562683926899</v>
      </c>
      <c r="H100">
        <f t="shared" ca="1" si="10"/>
        <v>-1.1861521076699466E-2</v>
      </c>
      <c r="I100">
        <v>1.2400220839126379E-2</v>
      </c>
      <c r="J100">
        <f t="shared" si="11"/>
        <v>7.6114846234281606</v>
      </c>
      <c r="L100">
        <v>7.6114846234281606</v>
      </c>
      <c r="M100">
        <v>0.8660562683926899</v>
      </c>
      <c r="N100">
        <v>1</v>
      </c>
      <c r="O100">
        <v>1</v>
      </c>
      <c r="Q100" s="38"/>
      <c r="R100" s="38" t="s">
        <v>19</v>
      </c>
      <c r="S100" s="38" t="s">
        <v>20</v>
      </c>
      <c r="T100" s="38" t="s">
        <v>21</v>
      </c>
      <c r="U100" s="38" t="s">
        <v>22</v>
      </c>
      <c r="V100" s="38" t="s">
        <v>23</v>
      </c>
      <c r="W100" s="35"/>
      <c r="X100" s="35"/>
      <c r="Y100" s="35"/>
      <c r="Z100" s="35"/>
    </row>
    <row r="101" spans="1:26" x14ac:dyDescent="0.3">
      <c r="A101">
        <v>1</v>
      </c>
      <c r="B101">
        <f t="shared" ca="1" si="6"/>
        <v>8.9496281690366122E-2</v>
      </c>
      <c r="C101">
        <v>-9.4980667220568998E-2</v>
      </c>
      <c r="D101">
        <f t="shared" si="7"/>
        <v>1</v>
      </c>
      <c r="E101">
        <f t="shared" ca="1" si="8"/>
        <v>4.7896492714520809E-2</v>
      </c>
      <c r="F101">
        <v>-0.13697493898939184</v>
      </c>
      <c r="G101">
        <f t="shared" si="9"/>
        <v>0.68302506101060811</v>
      </c>
      <c r="H101">
        <f t="shared" ca="1" si="10"/>
        <v>-1.6941044091573487E-2</v>
      </c>
      <c r="I101">
        <v>1.9851863825082121E-3</v>
      </c>
      <c r="J101">
        <f t="shared" si="11"/>
        <v>7.3265227778984201</v>
      </c>
      <c r="L101">
        <v>7.3265227778984201</v>
      </c>
      <c r="M101">
        <v>0.68302506101060811</v>
      </c>
      <c r="N101">
        <v>1</v>
      </c>
      <c r="O101">
        <v>1</v>
      </c>
      <c r="Q101" s="35" t="s">
        <v>15</v>
      </c>
      <c r="R101" s="35">
        <v>2</v>
      </c>
      <c r="S101" s="35">
        <v>33.59185585876282</v>
      </c>
      <c r="T101" s="35">
        <v>16.79592792938141</v>
      </c>
      <c r="U101" s="35">
        <v>6697.7487128526782</v>
      </c>
      <c r="V101" s="35">
        <v>1.1193101291675603E-104</v>
      </c>
      <c r="W101" s="35"/>
      <c r="X101" s="35"/>
      <c r="Y101" s="35"/>
      <c r="Z101" s="35"/>
    </row>
    <row r="102" spans="1:26" x14ac:dyDescent="0.3">
      <c r="Q102" s="35" t="s">
        <v>16</v>
      </c>
      <c r="R102" s="35">
        <v>97</v>
      </c>
      <c r="S102" s="35">
        <v>0.24324666078075244</v>
      </c>
      <c r="T102" s="35">
        <v>2.5076975338221901E-3</v>
      </c>
      <c r="U102" s="35"/>
      <c r="V102" s="35"/>
      <c r="W102" s="35"/>
      <c r="X102" s="35"/>
      <c r="Y102" s="35"/>
      <c r="Z102" s="35"/>
    </row>
    <row r="103" spans="1:26" ht="15" thickBot="1" x14ac:dyDescent="0.35">
      <c r="Q103" s="37" t="s">
        <v>17</v>
      </c>
      <c r="R103" s="37">
        <v>99</v>
      </c>
      <c r="S103" s="37">
        <v>33.835102519543575</v>
      </c>
      <c r="T103" s="37"/>
      <c r="U103" s="37"/>
      <c r="V103" s="37"/>
      <c r="W103" s="35"/>
      <c r="X103" s="35"/>
      <c r="Y103" s="35"/>
      <c r="Z103" s="35"/>
    </row>
    <row r="104" spans="1:26" ht="15" thickBot="1" x14ac:dyDescent="0.35"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x14ac:dyDescent="0.3">
      <c r="Q105" s="38"/>
      <c r="R105" s="38" t="s">
        <v>24</v>
      </c>
      <c r="S105" s="38" t="s">
        <v>12</v>
      </c>
      <c r="T105" s="38" t="s">
        <v>25</v>
      </c>
      <c r="U105" s="38" t="s">
        <v>26</v>
      </c>
      <c r="V105" s="38" t="s">
        <v>27</v>
      </c>
      <c r="W105" s="38" t="s">
        <v>28</v>
      </c>
      <c r="X105" s="38" t="s">
        <v>29</v>
      </c>
      <c r="Y105" s="38" t="s">
        <v>30</v>
      </c>
      <c r="Z105" s="35"/>
    </row>
    <row r="106" spans="1:26" x14ac:dyDescent="0.3">
      <c r="Q106" s="35" t="s">
        <v>18</v>
      </c>
      <c r="R106" s="35">
        <v>6.0004688677904916</v>
      </c>
      <c r="S106" s="35">
        <v>1.2046930540948497E-2</v>
      </c>
      <c r="T106" s="35">
        <v>498.09109859099874</v>
      </c>
      <c r="U106" s="35">
        <v>4.1568252189238075E-167</v>
      </c>
      <c r="V106" s="35">
        <v>5.9765590454255708</v>
      </c>
      <c r="W106" s="35">
        <v>6.0243786901554124</v>
      </c>
      <c r="X106" s="35">
        <v>5.9765590454255708</v>
      </c>
      <c r="Y106" s="35">
        <v>6.0243786901554124</v>
      </c>
      <c r="Z106" s="35"/>
    </row>
    <row r="107" spans="1:26" x14ac:dyDescent="0.3">
      <c r="Q107" s="35" t="s">
        <v>44</v>
      </c>
      <c r="R107" s="35">
        <v>1.4931853479201271</v>
      </c>
      <c r="S107" s="35">
        <v>3.6339726370544008E-2</v>
      </c>
      <c r="T107" s="35">
        <v>41.089614508777991</v>
      </c>
      <c r="U107" s="35">
        <v>3.70752118981435E-63</v>
      </c>
      <c r="V107" s="35">
        <v>1.4210610504191046</v>
      </c>
      <c r="W107" s="35">
        <v>1.5653096454211497</v>
      </c>
      <c r="X107" s="35">
        <v>1.4210610504191046</v>
      </c>
      <c r="Y107" s="35">
        <v>1.5653096454211497</v>
      </c>
      <c r="Z107" s="35"/>
    </row>
    <row r="108" spans="1:26" ht="15" thickBot="1" x14ac:dyDescent="0.35">
      <c r="Q108" s="37" t="s">
        <v>43</v>
      </c>
      <c r="R108" s="37">
        <v>0.30926817634755788</v>
      </c>
      <c r="S108" s="37">
        <v>2.1432329536796146E-2</v>
      </c>
      <c r="T108" s="37">
        <v>14.429984188913766</v>
      </c>
      <c r="U108" s="37">
        <v>6.9638695810897448E-26</v>
      </c>
      <c r="V108" s="37">
        <v>0.2667309349855862</v>
      </c>
      <c r="W108" s="37">
        <v>0.35180541770952956</v>
      </c>
      <c r="X108" s="37">
        <v>0.2667309349855862</v>
      </c>
      <c r="Y108" s="37">
        <v>0.35180541770952956</v>
      </c>
      <c r="Z108" s="35"/>
    </row>
    <row r="111" spans="1:26" ht="18" x14ac:dyDescent="0.35">
      <c r="Q111" s="112" t="s">
        <v>72</v>
      </c>
      <c r="R111" s="112"/>
      <c r="S111" s="112"/>
      <c r="T111" s="112"/>
      <c r="U111" s="112"/>
      <c r="V111" s="112"/>
      <c r="W111" s="112"/>
      <c r="X111" s="112"/>
      <c r="Y111" s="112"/>
      <c r="Z111" s="112"/>
    </row>
    <row r="112" spans="1:26" x14ac:dyDescent="0.3">
      <c r="Q112" s="35" t="s">
        <v>7</v>
      </c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7:26" ht="15" thickBot="1" x14ac:dyDescent="0.35"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7:26" x14ac:dyDescent="0.3">
      <c r="Q114" s="36" t="s">
        <v>8</v>
      </c>
      <c r="R114" s="36"/>
      <c r="S114" s="35"/>
      <c r="T114" s="35"/>
      <c r="U114" s="35"/>
      <c r="V114" s="35"/>
      <c r="W114" s="35"/>
      <c r="X114" s="35"/>
      <c r="Y114" s="35"/>
      <c r="Z114" s="35"/>
    </row>
    <row r="115" spans="17:26" x14ac:dyDescent="0.3">
      <c r="Q115" s="35" t="s">
        <v>9</v>
      </c>
      <c r="R115" s="35">
        <v>0.88330159202162384</v>
      </c>
      <c r="S115" s="35"/>
      <c r="T115" s="35"/>
      <c r="U115" s="35"/>
      <c r="V115" s="35"/>
      <c r="W115" s="35"/>
      <c r="X115" s="35"/>
      <c r="Y115" s="35"/>
      <c r="Z115" s="35"/>
    </row>
    <row r="116" spans="17:26" x14ac:dyDescent="0.3">
      <c r="Q116" s="35" t="s">
        <v>10</v>
      </c>
      <c r="R116" s="35">
        <v>0.78022170246793521</v>
      </c>
      <c r="S116" s="35"/>
      <c r="T116" s="35"/>
      <c r="U116" s="35"/>
      <c r="V116" s="35"/>
      <c r="W116" s="35"/>
      <c r="X116" s="35"/>
      <c r="Y116" s="35"/>
      <c r="Z116" s="35"/>
    </row>
    <row r="117" spans="17:26" x14ac:dyDescent="0.3">
      <c r="Q117" s="35" t="s">
        <v>11</v>
      </c>
      <c r="R117" s="35">
        <v>0.77797906677883244</v>
      </c>
      <c r="S117" s="35"/>
      <c r="T117" s="35"/>
      <c r="U117" s="35"/>
      <c r="V117" s="35"/>
      <c r="W117" s="35"/>
      <c r="X117" s="35"/>
      <c r="Y117" s="35"/>
      <c r="Z117" s="35"/>
    </row>
    <row r="118" spans="17:26" x14ac:dyDescent="0.3">
      <c r="Q118" s="35" t="s">
        <v>12</v>
      </c>
      <c r="R118" s="35">
        <v>0.13920117004724758</v>
      </c>
      <c r="S118" s="35"/>
      <c r="T118" s="35"/>
      <c r="U118" s="35"/>
      <c r="V118" s="35"/>
      <c r="W118" s="35"/>
      <c r="X118" s="35"/>
      <c r="Y118" s="35"/>
      <c r="Z118" s="35"/>
    </row>
    <row r="119" spans="17:26" ht="15" thickBot="1" x14ac:dyDescent="0.35">
      <c r="Q119" s="37" t="s">
        <v>13</v>
      </c>
      <c r="R119" s="37">
        <v>100</v>
      </c>
      <c r="S119" s="35"/>
      <c r="T119" s="35"/>
      <c r="U119" s="35"/>
      <c r="V119" s="35"/>
      <c r="W119" s="35"/>
      <c r="X119" s="35"/>
      <c r="Y119" s="35"/>
      <c r="Z119" s="35"/>
    </row>
    <row r="120" spans="17:26" x14ac:dyDescent="0.3"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7:26" ht="15" thickBot="1" x14ac:dyDescent="0.35">
      <c r="Q121" s="35" t="s">
        <v>14</v>
      </c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7:26" x14ac:dyDescent="0.3">
      <c r="Q122" s="38"/>
      <c r="R122" s="38" t="s">
        <v>19</v>
      </c>
      <c r="S122" s="38" t="s">
        <v>20</v>
      </c>
      <c r="T122" s="38" t="s">
        <v>21</v>
      </c>
      <c r="U122" s="38" t="s">
        <v>22</v>
      </c>
      <c r="V122" s="38" t="s">
        <v>23</v>
      </c>
      <c r="W122" s="35"/>
      <c r="X122" s="35"/>
      <c r="Y122" s="35"/>
      <c r="Z122" s="35"/>
    </row>
    <row r="123" spans="17:26" x14ac:dyDescent="0.3">
      <c r="Q123" s="35" t="s">
        <v>15</v>
      </c>
      <c r="R123" s="35">
        <v>1</v>
      </c>
      <c r="S123" s="35">
        <v>6.7413219515573282</v>
      </c>
      <c r="T123" s="35">
        <v>6.7413219515573282</v>
      </c>
      <c r="U123" s="35">
        <v>347.903899977668</v>
      </c>
      <c r="V123" s="35">
        <v>5.1897988623738258E-34</v>
      </c>
      <c r="W123" s="35"/>
      <c r="X123" s="35"/>
      <c r="Y123" s="35"/>
      <c r="Z123" s="35"/>
    </row>
    <row r="124" spans="17:26" x14ac:dyDescent="0.3">
      <c r="Q124" s="35" t="s">
        <v>16</v>
      </c>
      <c r="R124" s="35">
        <v>98</v>
      </c>
      <c r="S124" s="35">
        <v>1.898942642767228</v>
      </c>
      <c r="T124" s="35">
        <v>1.9376965742522734E-2</v>
      </c>
      <c r="U124" s="35"/>
      <c r="V124" s="35"/>
      <c r="W124" s="35"/>
      <c r="X124" s="35"/>
      <c r="Y124" s="35"/>
      <c r="Z124" s="35"/>
    </row>
    <row r="125" spans="17:26" ht="15" thickBot="1" x14ac:dyDescent="0.35">
      <c r="Q125" s="37" t="s">
        <v>17</v>
      </c>
      <c r="R125" s="37">
        <v>99</v>
      </c>
      <c r="S125" s="37">
        <v>8.640264594324556</v>
      </c>
      <c r="T125" s="37"/>
      <c r="U125" s="37"/>
      <c r="V125" s="37"/>
      <c r="W125" s="35"/>
      <c r="X125" s="35"/>
      <c r="Y125" s="35"/>
      <c r="Z125" s="35"/>
    </row>
    <row r="126" spans="17:26" ht="15" thickBot="1" x14ac:dyDescent="0.35"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7:26" x14ac:dyDescent="0.3">
      <c r="Q127" s="38"/>
      <c r="R127" s="38" t="s">
        <v>24</v>
      </c>
      <c r="S127" s="38" t="s">
        <v>12</v>
      </c>
      <c r="T127" s="38" t="s">
        <v>25</v>
      </c>
      <c r="U127" s="38" t="s">
        <v>26</v>
      </c>
      <c r="V127" s="38" t="s">
        <v>27</v>
      </c>
      <c r="W127" s="38" t="s">
        <v>28</v>
      </c>
      <c r="X127" s="38" t="s">
        <v>29</v>
      </c>
      <c r="Y127" s="38" t="s">
        <v>30</v>
      </c>
      <c r="Z127" s="35"/>
    </row>
    <row r="128" spans="17:26" x14ac:dyDescent="0.3">
      <c r="Q128" s="35" t="s">
        <v>18</v>
      </c>
      <c r="R128" s="35">
        <v>0.26194764144259164</v>
      </c>
      <c r="S128" s="35">
        <v>2.0524092810816647E-2</v>
      </c>
      <c r="T128" s="35">
        <v>12.762933975066586</v>
      </c>
      <c r="U128" s="35">
        <v>1.4736177093316946E-22</v>
      </c>
      <c r="V128" s="35">
        <v>0.22121824722621455</v>
      </c>
      <c r="W128" s="35">
        <v>0.30267703565896875</v>
      </c>
      <c r="X128" s="35">
        <v>0.22121824722621455</v>
      </c>
      <c r="Y128" s="35">
        <v>0.30267703565896875</v>
      </c>
      <c r="Z128" s="35"/>
    </row>
    <row r="129" spans="17:26" ht="15" thickBot="1" x14ac:dyDescent="0.35">
      <c r="Q129" s="37" t="s">
        <v>43</v>
      </c>
      <c r="R129" s="37">
        <v>0.52095083511496176</v>
      </c>
      <c r="S129" s="37">
        <v>2.7929752677791828E-2</v>
      </c>
      <c r="T129" s="37">
        <v>18.652182177366456</v>
      </c>
      <c r="U129" s="37">
        <v>5.1897988623744177E-34</v>
      </c>
      <c r="V129" s="37">
        <v>0.46552514991341287</v>
      </c>
      <c r="W129" s="37">
        <v>0.57637652031651065</v>
      </c>
      <c r="X129" s="37">
        <v>0.46552514991341287</v>
      </c>
      <c r="Y129" s="37">
        <v>0.57637652031651065</v>
      </c>
      <c r="Z129" s="35"/>
    </row>
  </sheetData>
  <mergeCells count="6">
    <mergeCell ref="Q68:Z68"/>
    <mergeCell ref="Q89:Z89"/>
    <mergeCell ref="Q2:Z2"/>
    <mergeCell ref="Q111:Z111"/>
    <mergeCell ref="Q25:Z25"/>
    <mergeCell ref="Q46:Z46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C2393-DBB6-460B-B03B-57761EAF840C}">
  <dimension ref="A1:V101"/>
  <sheetViews>
    <sheetView workbookViewId="0">
      <selection activeCell="B2" sqref="B2"/>
    </sheetView>
  </sheetViews>
  <sheetFormatPr defaultRowHeight="14.4" x14ac:dyDescent="0.3"/>
  <cols>
    <col min="2" max="2" width="12.6640625" bestFit="1" customWidth="1"/>
    <col min="13" max="13" width="18" bestFit="1" customWidth="1"/>
    <col min="14" max="14" width="14.109375" customWidth="1"/>
  </cols>
  <sheetData>
    <row r="1" spans="1:22" ht="18" x14ac:dyDescent="0.35">
      <c r="A1" t="s">
        <v>73</v>
      </c>
      <c r="B1" t="s">
        <v>2</v>
      </c>
      <c r="C1" t="s">
        <v>1</v>
      </c>
      <c r="D1" t="s">
        <v>74</v>
      </c>
      <c r="E1" t="s">
        <v>75</v>
      </c>
      <c r="F1" t="s">
        <v>62</v>
      </c>
      <c r="G1" t="s">
        <v>76</v>
      </c>
      <c r="I1" t="s">
        <v>74</v>
      </c>
      <c r="J1" t="s">
        <v>73</v>
      </c>
      <c r="K1" t="s">
        <v>76</v>
      </c>
      <c r="M1" s="113" t="s">
        <v>77</v>
      </c>
      <c r="N1" s="113"/>
      <c r="O1" s="113"/>
      <c r="P1" s="113"/>
      <c r="Q1" s="113"/>
      <c r="R1" s="113"/>
      <c r="S1" s="113"/>
      <c r="T1" s="113"/>
      <c r="U1" s="113"/>
      <c r="V1" s="113"/>
    </row>
    <row r="2" spans="1:22" x14ac:dyDescent="0.3">
      <c r="A2">
        <v>0</v>
      </c>
      <c r="B2">
        <f ca="1">NORMINV(RAND(), 0, 3000)</f>
        <v>-3292.9250624041165</v>
      </c>
      <c r="C2">
        <v>2457.5836253631728</v>
      </c>
      <c r="D2">
        <f xml:space="preserve"> 40000 + 10000*A2 + C2</f>
        <v>42457.583625363171</v>
      </c>
      <c r="E2">
        <f ca="1">NORMINV(RAND(), 0, 0.5)</f>
        <v>0.4426703014314326</v>
      </c>
      <c r="F2">
        <v>0.43749368861957783</v>
      </c>
      <c r="G2">
        <f>ROUND(-6+0.0002*D2+5*A2+F2,0)</f>
        <v>3</v>
      </c>
      <c r="I2">
        <v>42457.583625363171</v>
      </c>
      <c r="J2">
        <v>0</v>
      </c>
      <c r="K2">
        <v>3</v>
      </c>
      <c r="M2" s="27" t="s">
        <v>7</v>
      </c>
      <c r="N2" s="27"/>
      <c r="O2" s="27"/>
      <c r="P2" s="27"/>
      <c r="Q2" s="27"/>
      <c r="R2" s="27"/>
      <c r="S2" s="27"/>
      <c r="T2" s="27"/>
      <c r="U2" s="27"/>
      <c r="V2" s="27"/>
    </row>
    <row r="3" spans="1:22" ht="15" thickBot="1" x14ac:dyDescent="0.35">
      <c r="A3">
        <v>0</v>
      </c>
      <c r="B3">
        <f t="shared" ref="B3:B66" ca="1" si="0">NORMINV(RAND(), 0, 3000)</f>
        <v>-11060.752671862349</v>
      </c>
      <c r="C3">
        <v>-6729.4847130951848</v>
      </c>
      <c r="D3">
        <f t="shared" ref="D3:D66" si="1" xml:space="preserve"> 40000 + 10000*A3 + C3</f>
        <v>33270.515286904818</v>
      </c>
      <c r="E3">
        <f t="shared" ref="E3:E66" ca="1" si="2">NORMINV(RAND(), 0, 0.5)</f>
        <v>6.3422590226869038E-2</v>
      </c>
      <c r="F3">
        <v>0.14294996060394372</v>
      </c>
      <c r="G3">
        <f t="shared" ref="G3:G66" si="3">ROUND(-6+0.0002*D3+5*A3+F3,0)</f>
        <v>1</v>
      </c>
      <c r="I3">
        <v>33270.515286904818</v>
      </c>
      <c r="J3">
        <v>0</v>
      </c>
      <c r="K3">
        <v>1</v>
      </c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22" x14ac:dyDescent="0.3">
      <c r="A4">
        <v>0</v>
      </c>
      <c r="B4">
        <f t="shared" ca="1" si="0"/>
        <v>-8120.8825009281618</v>
      </c>
      <c r="C4">
        <v>-3889.0327525177108</v>
      </c>
      <c r="D4">
        <f t="shared" si="1"/>
        <v>36110.967247482287</v>
      </c>
      <c r="E4">
        <f t="shared" ca="1" si="2"/>
        <v>-0.37771327327365878</v>
      </c>
      <c r="F4">
        <v>-0.10987253410201044</v>
      </c>
      <c r="G4">
        <f t="shared" si="3"/>
        <v>1</v>
      </c>
      <c r="I4">
        <v>36110.967247482287</v>
      </c>
      <c r="J4">
        <v>0</v>
      </c>
      <c r="K4">
        <v>1</v>
      </c>
      <c r="M4" s="28" t="s">
        <v>8</v>
      </c>
      <c r="N4" s="28"/>
      <c r="O4" s="27"/>
      <c r="P4" s="27"/>
      <c r="Q4" s="27"/>
      <c r="R4" s="27"/>
      <c r="S4" s="27"/>
      <c r="T4" s="27"/>
      <c r="U4" s="27"/>
      <c r="V4" s="27"/>
    </row>
    <row r="5" spans="1:22" x14ac:dyDescent="0.3">
      <c r="A5">
        <v>0</v>
      </c>
      <c r="B5">
        <f t="shared" ca="1" si="0"/>
        <v>3166.4514288721844</v>
      </c>
      <c r="C5">
        <v>2085.1320707018485</v>
      </c>
      <c r="D5">
        <f t="shared" si="1"/>
        <v>42085.132070701846</v>
      </c>
      <c r="E5">
        <f t="shared" ca="1" si="2"/>
        <v>0.17706423711341629</v>
      </c>
      <c r="F5">
        <v>-1.9561003573510233E-4</v>
      </c>
      <c r="G5">
        <f t="shared" si="3"/>
        <v>2</v>
      </c>
      <c r="I5">
        <v>42085.132070701846</v>
      </c>
      <c r="J5">
        <v>0</v>
      </c>
      <c r="K5">
        <v>2</v>
      </c>
      <c r="M5" s="27" t="s">
        <v>9</v>
      </c>
      <c r="N5" s="27">
        <v>0.94283298881898425</v>
      </c>
      <c r="O5" s="27"/>
      <c r="P5" s="27"/>
      <c r="Q5" s="27"/>
      <c r="R5" s="27"/>
      <c r="S5" s="27"/>
      <c r="T5" s="27"/>
      <c r="U5" s="27"/>
      <c r="V5" s="27"/>
    </row>
    <row r="6" spans="1:22" x14ac:dyDescent="0.3">
      <c r="A6">
        <v>0</v>
      </c>
      <c r="B6">
        <f t="shared" ca="1" si="0"/>
        <v>-118.21921251795243</v>
      </c>
      <c r="C6">
        <v>-5771.8331282724284</v>
      </c>
      <c r="D6">
        <f t="shared" si="1"/>
        <v>34228.166871727575</v>
      </c>
      <c r="E6">
        <f t="shared" ca="1" si="2"/>
        <v>0.23960572400033961</v>
      </c>
      <c r="F6">
        <v>-0.81512008289406424</v>
      </c>
      <c r="G6">
        <f t="shared" si="3"/>
        <v>0</v>
      </c>
      <c r="I6">
        <v>34228.166871727575</v>
      </c>
      <c r="J6">
        <v>0</v>
      </c>
      <c r="K6">
        <v>0</v>
      </c>
      <c r="M6" s="27" t="s">
        <v>10</v>
      </c>
      <c r="N6" s="27">
        <v>0.88893404480533889</v>
      </c>
      <c r="O6" s="27"/>
      <c r="P6" s="27"/>
      <c r="Q6" s="27"/>
      <c r="R6" s="27"/>
      <c r="S6" s="27"/>
      <c r="T6" s="27"/>
      <c r="U6" s="27"/>
      <c r="V6" s="27"/>
    </row>
    <row r="7" spans="1:22" x14ac:dyDescent="0.3">
      <c r="A7">
        <v>0</v>
      </c>
      <c r="B7">
        <f t="shared" ca="1" si="0"/>
        <v>-1503.7168266534998</v>
      </c>
      <c r="C7">
        <v>-2806.3672333076265</v>
      </c>
      <c r="D7">
        <f t="shared" si="1"/>
        <v>37193.632766692375</v>
      </c>
      <c r="E7">
        <f t="shared" ca="1" si="2"/>
        <v>-0.70696757854434333</v>
      </c>
      <c r="F7">
        <v>-0.19777777106754768</v>
      </c>
      <c r="G7">
        <f t="shared" si="3"/>
        <v>1</v>
      </c>
      <c r="I7">
        <v>37193.632766692375</v>
      </c>
      <c r="J7">
        <v>0</v>
      </c>
      <c r="K7">
        <v>1</v>
      </c>
      <c r="M7" s="27" t="s">
        <v>11</v>
      </c>
      <c r="N7" s="27">
        <v>0.88664402511060358</v>
      </c>
      <c r="O7" s="27"/>
      <c r="P7" s="27"/>
      <c r="Q7" s="27"/>
      <c r="R7" s="27"/>
      <c r="S7" s="27"/>
      <c r="T7" s="27"/>
      <c r="U7" s="27"/>
      <c r="V7" s="27"/>
    </row>
    <row r="8" spans="1:22" x14ac:dyDescent="0.3">
      <c r="A8">
        <v>0</v>
      </c>
      <c r="B8">
        <f t="shared" ca="1" si="0"/>
        <v>2904.5730315464639</v>
      </c>
      <c r="C8">
        <v>-2694.7193488493558</v>
      </c>
      <c r="D8">
        <f t="shared" si="1"/>
        <v>37305.280651150642</v>
      </c>
      <c r="E8">
        <f t="shared" ca="1" si="2"/>
        <v>-0.12479700555924561</v>
      </c>
      <c r="F8">
        <v>0.27466108580438203</v>
      </c>
      <c r="G8">
        <f t="shared" si="3"/>
        <v>2</v>
      </c>
      <c r="I8">
        <v>37305.280651150642</v>
      </c>
      <c r="J8">
        <v>0</v>
      </c>
      <c r="K8">
        <v>2</v>
      </c>
      <c r="M8" s="27" t="s">
        <v>12</v>
      </c>
      <c r="N8" s="27">
        <v>2052.3380796317483</v>
      </c>
      <c r="O8" s="27"/>
      <c r="P8" s="27"/>
      <c r="Q8" s="27"/>
      <c r="R8" s="27"/>
      <c r="S8" s="27"/>
      <c r="T8" s="27"/>
      <c r="U8" s="27"/>
      <c r="V8" s="27"/>
    </row>
    <row r="9" spans="1:22" ht="15" thickBot="1" x14ac:dyDescent="0.35">
      <c r="A9">
        <v>0</v>
      </c>
      <c r="B9">
        <f t="shared" ca="1" si="0"/>
        <v>7963.4213078293042</v>
      </c>
      <c r="C9">
        <v>1231.7239608378441</v>
      </c>
      <c r="D9">
        <f t="shared" si="1"/>
        <v>41231.723960837844</v>
      </c>
      <c r="E9">
        <f t="shared" ca="1" si="2"/>
        <v>-1.504232041987144</v>
      </c>
      <c r="F9">
        <v>0.52046245074142272</v>
      </c>
      <c r="G9">
        <f t="shared" si="3"/>
        <v>3</v>
      </c>
      <c r="I9">
        <v>41231.723960837844</v>
      </c>
      <c r="J9">
        <v>0</v>
      </c>
      <c r="K9">
        <v>3</v>
      </c>
      <c r="M9" s="29" t="s">
        <v>13</v>
      </c>
      <c r="N9" s="29">
        <v>100</v>
      </c>
      <c r="O9" s="27"/>
      <c r="P9" s="27"/>
      <c r="Q9" s="27"/>
      <c r="R9" s="27"/>
      <c r="S9" s="27"/>
      <c r="T9" s="27"/>
      <c r="U9" s="27"/>
      <c r="V9" s="27"/>
    </row>
    <row r="10" spans="1:22" x14ac:dyDescent="0.3">
      <c r="A10">
        <v>0</v>
      </c>
      <c r="B10">
        <f t="shared" ca="1" si="0"/>
        <v>-509.26764542471068</v>
      </c>
      <c r="C10">
        <v>1540.1525724394396</v>
      </c>
      <c r="D10">
        <f t="shared" si="1"/>
        <v>41540.152572439438</v>
      </c>
      <c r="E10">
        <f t="shared" ca="1" si="2"/>
        <v>0.17608946326988353</v>
      </c>
      <c r="F10">
        <v>-0.24005133030769701</v>
      </c>
      <c r="G10">
        <f t="shared" si="3"/>
        <v>2</v>
      </c>
      <c r="I10">
        <v>41540.152572439438</v>
      </c>
      <c r="J10">
        <v>0</v>
      </c>
      <c r="K10">
        <v>2</v>
      </c>
      <c r="M10" s="27"/>
      <c r="N10" s="27"/>
      <c r="O10" s="27"/>
      <c r="P10" s="27"/>
      <c r="Q10" s="27"/>
      <c r="R10" s="27"/>
      <c r="S10" s="27"/>
      <c r="T10" s="27"/>
      <c r="U10" s="27"/>
      <c r="V10" s="27"/>
    </row>
    <row r="11" spans="1:22" ht="15" thickBot="1" x14ac:dyDescent="0.35">
      <c r="A11">
        <v>0</v>
      </c>
      <c r="B11">
        <f t="shared" ca="1" si="0"/>
        <v>-3860.600201896244</v>
      </c>
      <c r="C11">
        <v>-4255.3447680576955</v>
      </c>
      <c r="D11">
        <f t="shared" si="1"/>
        <v>35744.655231942306</v>
      </c>
      <c r="E11">
        <f t="shared" ca="1" si="2"/>
        <v>-0.11967775725490719</v>
      </c>
      <c r="F11">
        <v>-0.26525420616272399</v>
      </c>
      <c r="G11">
        <f t="shared" si="3"/>
        <v>1</v>
      </c>
      <c r="I11">
        <v>35744.655231942306</v>
      </c>
      <c r="J11">
        <v>0</v>
      </c>
      <c r="K11">
        <v>1</v>
      </c>
      <c r="M11" s="27" t="s">
        <v>14</v>
      </c>
      <c r="N11" s="27"/>
      <c r="O11" s="27"/>
      <c r="P11" s="27"/>
      <c r="Q11" s="27"/>
      <c r="R11" s="27"/>
      <c r="S11" s="27"/>
      <c r="T11" s="27"/>
      <c r="U11" s="27"/>
      <c r="V11" s="27"/>
    </row>
    <row r="12" spans="1:22" x14ac:dyDescent="0.3">
      <c r="A12">
        <v>0</v>
      </c>
      <c r="B12">
        <f t="shared" ca="1" si="0"/>
        <v>2575.1810766458857</v>
      </c>
      <c r="C12">
        <v>9065.3852443360956</v>
      </c>
      <c r="D12">
        <f t="shared" si="1"/>
        <v>49065.385244336096</v>
      </c>
      <c r="E12">
        <f t="shared" ca="1" si="2"/>
        <v>-1.0182990308899988</v>
      </c>
      <c r="F12">
        <v>-0.33360234901554608</v>
      </c>
      <c r="G12">
        <f t="shared" si="3"/>
        <v>3</v>
      </c>
      <c r="I12">
        <v>49065.385244336096</v>
      </c>
      <c r="J12">
        <v>0</v>
      </c>
      <c r="K12">
        <v>3</v>
      </c>
      <c r="M12" s="30"/>
      <c r="N12" s="30" t="s">
        <v>19</v>
      </c>
      <c r="O12" s="30" t="s">
        <v>20</v>
      </c>
      <c r="P12" s="30" t="s">
        <v>21</v>
      </c>
      <c r="Q12" s="30" t="s">
        <v>22</v>
      </c>
      <c r="R12" s="30" t="s">
        <v>23</v>
      </c>
      <c r="S12" s="27"/>
      <c r="T12" s="27"/>
      <c r="U12" s="27"/>
      <c r="V12" s="27"/>
    </row>
    <row r="13" spans="1:22" x14ac:dyDescent="0.3">
      <c r="A13">
        <v>0</v>
      </c>
      <c r="B13">
        <f t="shared" ca="1" si="0"/>
        <v>-3057.2941857925944</v>
      </c>
      <c r="C13">
        <v>4543.9892079555648</v>
      </c>
      <c r="D13">
        <f t="shared" si="1"/>
        <v>44543.989207955565</v>
      </c>
      <c r="E13">
        <f t="shared" ca="1" si="2"/>
        <v>-0.58882642272552399</v>
      </c>
      <c r="F13">
        <v>6.532243607740007E-2</v>
      </c>
      <c r="G13">
        <f t="shared" si="3"/>
        <v>3</v>
      </c>
      <c r="I13">
        <v>44543.989207955565</v>
      </c>
      <c r="J13">
        <v>0</v>
      </c>
      <c r="K13">
        <v>3</v>
      </c>
      <c r="M13" s="27" t="s">
        <v>15</v>
      </c>
      <c r="N13" s="27">
        <v>2</v>
      </c>
      <c r="O13" s="27">
        <v>3270078091.9559593</v>
      </c>
      <c r="P13" s="27">
        <v>1635039045.9779797</v>
      </c>
      <c r="Q13" s="27">
        <v>388.17746714099667</v>
      </c>
      <c r="R13" s="27">
        <v>5.1366073149648566E-47</v>
      </c>
      <c r="S13" s="27"/>
      <c r="T13" s="27"/>
      <c r="U13" s="27"/>
      <c r="V13" s="27"/>
    </row>
    <row r="14" spans="1:22" x14ac:dyDescent="0.3">
      <c r="A14">
        <v>0</v>
      </c>
      <c r="B14">
        <f t="shared" ca="1" si="0"/>
        <v>-3755.0145513266912</v>
      </c>
      <c r="C14">
        <v>3439.5649401602209</v>
      </c>
      <c r="D14">
        <f t="shared" si="1"/>
        <v>43439.56494016022</v>
      </c>
      <c r="E14">
        <f t="shared" ca="1" si="2"/>
        <v>-0.38352041625152378</v>
      </c>
      <c r="F14">
        <v>0.25682600607615613</v>
      </c>
      <c r="G14">
        <f t="shared" si="3"/>
        <v>3</v>
      </c>
      <c r="I14">
        <v>43439.56494016022</v>
      </c>
      <c r="J14">
        <v>0</v>
      </c>
      <c r="K14">
        <v>3</v>
      </c>
      <c r="M14" s="27" t="s">
        <v>16</v>
      </c>
      <c r="N14" s="27">
        <v>97</v>
      </c>
      <c r="O14" s="27">
        <v>408572884.53133374</v>
      </c>
      <c r="P14" s="27">
        <v>4212091.5931065334</v>
      </c>
      <c r="Q14" s="27"/>
      <c r="R14" s="27"/>
      <c r="S14" s="27"/>
      <c r="T14" s="27"/>
      <c r="U14" s="27"/>
      <c r="V14" s="27"/>
    </row>
    <row r="15" spans="1:22" ht="15" thickBot="1" x14ac:dyDescent="0.35">
      <c r="A15">
        <v>0</v>
      </c>
      <c r="B15">
        <f t="shared" ca="1" si="0"/>
        <v>-1380.5738863878228</v>
      </c>
      <c r="C15">
        <v>3418.529557939853</v>
      </c>
      <c r="D15">
        <f t="shared" si="1"/>
        <v>43418.529557939852</v>
      </c>
      <c r="E15">
        <f t="shared" ca="1" si="2"/>
        <v>0.38644124776637612</v>
      </c>
      <c r="F15">
        <v>0.15311845715926473</v>
      </c>
      <c r="G15">
        <f t="shared" si="3"/>
        <v>3</v>
      </c>
      <c r="I15">
        <v>43418.529557939852</v>
      </c>
      <c r="J15">
        <v>0</v>
      </c>
      <c r="K15">
        <v>3</v>
      </c>
      <c r="M15" s="29" t="s">
        <v>17</v>
      </c>
      <c r="N15" s="29">
        <v>99</v>
      </c>
      <c r="O15" s="29">
        <v>3678650976.4872932</v>
      </c>
      <c r="P15" s="29"/>
      <c r="Q15" s="29"/>
      <c r="R15" s="29"/>
      <c r="S15" s="27"/>
      <c r="T15" s="27"/>
      <c r="U15" s="27"/>
      <c r="V15" s="27"/>
    </row>
    <row r="16" spans="1:22" ht="15" thickBot="1" x14ac:dyDescent="0.35">
      <c r="A16">
        <v>0</v>
      </c>
      <c r="B16">
        <f t="shared" ca="1" si="0"/>
        <v>-631.81672795058637</v>
      </c>
      <c r="C16">
        <v>-1129.3174353257391</v>
      </c>
      <c r="D16">
        <f t="shared" si="1"/>
        <v>38870.682564674258</v>
      </c>
      <c r="E16">
        <f t="shared" ca="1" si="2"/>
        <v>-0.71401934575067261</v>
      </c>
      <c r="F16">
        <v>0.37680562969410814</v>
      </c>
      <c r="G16">
        <f t="shared" si="3"/>
        <v>2</v>
      </c>
      <c r="I16">
        <v>38870.682564674258</v>
      </c>
      <c r="J16">
        <v>0</v>
      </c>
      <c r="K16">
        <v>2</v>
      </c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1:22" x14ac:dyDescent="0.3">
      <c r="A17">
        <v>0</v>
      </c>
      <c r="B17">
        <f t="shared" ca="1" si="0"/>
        <v>-5489.1592179071122</v>
      </c>
      <c r="C17">
        <v>2142.1254640708294</v>
      </c>
      <c r="D17">
        <f t="shared" si="1"/>
        <v>42142.125464070828</v>
      </c>
      <c r="E17">
        <f t="shared" ca="1" si="2"/>
        <v>6.596417444400289E-2</v>
      </c>
      <c r="F17">
        <v>-0.20532864161878045</v>
      </c>
      <c r="G17">
        <f t="shared" si="3"/>
        <v>2</v>
      </c>
      <c r="I17">
        <v>42142.125464070828</v>
      </c>
      <c r="J17">
        <v>0</v>
      </c>
      <c r="K17">
        <v>2</v>
      </c>
      <c r="M17" s="30"/>
      <c r="N17" s="30" t="s">
        <v>24</v>
      </c>
      <c r="O17" s="30" t="s">
        <v>12</v>
      </c>
      <c r="P17" s="30" t="s">
        <v>25</v>
      </c>
      <c r="Q17" s="30" t="s">
        <v>26</v>
      </c>
      <c r="R17" s="30" t="s">
        <v>27</v>
      </c>
      <c r="S17" s="30" t="s">
        <v>28</v>
      </c>
      <c r="T17" s="30" t="s">
        <v>29</v>
      </c>
      <c r="U17" s="30" t="s">
        <v>30</v>
      </c>
      <c r="V17" s="27"/>
    </row>
    <row r="18" spans="1:22" x14ac:dyDescent="0.3">
      <c r="A18">
        <v>0</v>
      </c>
      <c r="B18">
        <f t="shared" ca="1" si="0"/>
        <v>3061.8770155077677</v>
      </c>
      <c r="C18">
        <v>9423.0209861083822</v>
      </c>
      <c r="D18">
        <f t="shared" si="1"/>
        <v>49423.020986108386</v>
      </c>
      <c r="E18">
        <f t="shared" ca="1" si="2"/>
        <v>0.44954650510040078</v>
      </c>
      <c r="F18">
        <v>-0.21251220968395035</v>
      </c>
      <c r="G18">
        <f t="shared" si="3"/>
        <v>4</v>
      </c>
      <c r="I18">
        <v>49423.020986108386</v>
      </c>
      <c r="J18">
        <v>0</v>
      </c>
      <c r="K18">
        <v>4</v>
      </c>
      <c r="M18" s="27" t="s">
        <v>18</v>
      </c>
      <c r="N18" s="27">
        <v>35161.090780087121</v>
      </c>
      <c r="O18" s="27">
        <v>548.68870747456117</v>
      </c>
      <c r="P18" s="27">
        <v>64.082038323555793</v>
      </c>
      <c r="Q18" s="27">
        <v>3.3547161612471473E-81</v>
      </c>
      <c r="R18" s="27">
        <v>34072.095580458314</v>
      </c>
      <c r="S18" s="27">
        <v>36250.085979715928</v>
      </c>
      <c r="T18" s="27">
        <v>34072.095580458314</v>
      </c>
      <c r="U18" s="27">
        <v>36250.085979715928</v>
      </c>
      <c r="V18" s="27"/>
    </row>
    <row r="19" spans="1:22" x14ac:dyDescent="0.3">
      <c r="A19">
        <v>0</v>
      </c>
      <c r="B19">
        <f t="shared" ca="1" si="0"/>
        <v>10357.917907618068</v>
      </c>
      <c r="C19">
        <v>2842.5758125400248</v>
      </c>
      <c r="D19">
        <f t="shared" si="1"/>
        <v>42842.575812540024</v>
      </c>
      <c r="E19">
        <f t="shared" ca="1" si="2"/>
        <v>-0.58755345794289515</v>
      </c>
      <c r="F19">
        <v>0.14879119422640563</v>
      </c>
      <c r="G19">
        <f t="shared" si="3"/>
        <v>3</v>
      </c>
      <c r="I19">
        <v>42842.575812540024</v>
      </c>
      <c r="J19">
        <v>0</v>
      </c>
      <c r="K19">
        <v>3</v>
      </c>
      <c r="M19" s="27" t="s">
        <v>73</v>
      </c>
      <c r="N19" s="27">
        <v>-8479.8147432253754</v>
      </c>
      <c r="O19" s="27">
        <v>1678.4323477138978</v>
      </c>
      <c r="P19" s="27">
        <v>-5.0522231383202749</v>
      </c>
      <c r="Q19" s="27">
        <v>2.0524187891314128E-6</v>
      </c>
      <c r="R19" s="27">
        <v>-11811.038339889034</v>
      </c>
      <c r="S19" s="27">
        <v>-5148.5911465617173</v>
      </c>
      <c r="T19" s="27">
        <v>-11811.038339889034</v>
      </c>
      <c r="U19" s="27">
        <v>-5148.5911465617173</v>
      </c>
      <c r="V19" s="27"/>
    </row>
    <row r="20" spans="1:22" ht="15" thickBot="1" x14ac:dyDescent="0.35">
      <c r="A20">
        <v>0</v>
      </c>
      <c r="B20">
        <f t="shared" ca="1" si="0"/>
        <v>-3621.2302819816846</v>
      </c>
      <c r="C20">
        <v>-2123.1975365992303</v>
      </c>
      <c r="D20">
        <f t="shared" si="1"/>
        <v>37876.802463400767</v>
      </c>
      <c r="E20">
        <f t="shared" ca="1" si="2"/>
        <v>0.30675430036605567</v>
      </c>
      <c r="F20">
        <v>0.58212832767229161</v>
      </c>
      <c r="G20">
        <f t="shared" si="3"/>
        <v>2</v>
      </c>
      <c r="I20">
        <v>37876.802463400767</v>
      </c>
      <c r="J20">
        <v>0</v>
      </c>
      <c r="K20">
        <v>2</v>
      </c>
      <c r="M20" s="29" t="s">
        <v>76</v>
      </c>
      <c r="N20" s="29">
        <v>2622.0115597446083</v>
      </c>
      <c r="O20" s="29">
        <v>226.03719624048989</v>
      </c>
      <c r="P20" s="29">
        <v>11.59991188775385</v>
      </c>
      <c r="Q20" s="29">
        <v>4.9503440268091546E-20</v>
      </c>
      <c r="R20" s="29">
        <v>2173.390295464515</v>
      </c>
      <c r="S20" s="29">
        <v>3070.6328240247017</v>
      </c>
      <c r="T20" s="29">
        <v>2173.390295464515</v>
      </c>
      <c r="U20" s="29">
        <v>3070.6328240247017</v>
      </c>
      <c r="V20" s="27"/>
    </row>
    <row r="21" spans="1:22" x14ac:dyDescent="0.3">
      <c r="A21">
        <v>0</v>
      </c>
      <c r="B21">
        <f t="shared" ca="1" si="0"/>
        <v>-3264.7135129346925</v>
      </c>
      <c r="C21">
        <v>-1500.1864631486012</v>
      </c>
      <c r="D21">
        <f t="shared" si="1"/>
        <v>38499.813536851398</v>
      </c>
      <c r="E21">
        <f t="shared" ca="1" si="2"/>
        <v>0.30413953959138662</v>
      </c>
      <c r="F21">
        <v>-0.5503529553843598</v>
      </c>
      <c r="G21">
        <f t="shared" si="3"/>
        <v>1</v>
      </c>
      <c r="I21">
        <v>38499.813536851398</v>
      </c>
      <c r="J21">
        <v>0</v>
      </c>
      <c r="K21">
        <v>1</v>
      </c>
    </row>
    <row r="22" spans="1:22" x14ac:dyDescent="0.3">
      <c r="A22">
        <v>0</v>
      </c>
      <c r="B22">
        <f t="shared" ca="1" si="0"/>
        <v>-2452.2447597599207</v>
      </c>
      <c r="C22">
        <v>1803.9981442512135</v>
      </c>
      <c r="D22">
        <f t="shared" si="1"/>
        <v>41803.998144251214</v>
      </c>
      <c r="E22">
        <f t="shared" ca="1" si="2"/>
        <v>-0.85172469474527712</v>
      </c>
      <c r="F22">
        <v>-0.18936624600593985</v>
      </c>
      <c r="G22">
        <f t="shared" si="3"/>
        <v>2</v>
      </c>
      <c r="I22">
        <v>41803.998144251214</v>
      </c>
      <c r="J22">
        <v>0</v>
      </c>
      <c r="K22">
        <v>2</v>
      </c>
    </row>
    <row r="23" spans="1:22" x14ac:dyDescent="0.3">
      <c r="A23">
        <v>0</v>
      </c>
      <c r="B23">
        <f t="shared" ca="1" si="0"/>
        <v>-4411.6915498403232</v>
      </c>
      <c r="C23">
        <v>-406.81721290893478</v>
      </c>
      <c r="D23">
        <f t="shared" si="1"/>
        <v>39593.182787091064</v>
      </c>
      <c r="E23">
        <f t="shared" ca="1" si="2"/>
        <v>-6.2055250219689377E-2</v>
      </c>
      <c r="F23">
        <v>0.17243511112492757</v>
      </c>
      <c r="G23">
        <f t="shared" si="3"/>
        <v>2</v>
      </c>
      <c r="I23">
        <v>39593.182787091064</v>
      </c>
      <c r="J23">
        <v>0</v>
      </c>
      <c r="K23">
        <v>2</v>
      </c>
    </row>
    <row r="24" spans="1:22" ht="18" x14ac:dyDescent="0.35">
      <c r="A24">
        <v>0</v>
      </c>
      <c r="B24">
        <f t="shared" ca="1" si="0"/>
        <v>2566.3030958834233</v>
      </c>
      <c r="C24">
        <v>-3731.4931230629891</v>
      </c>
      <c r="D24">
        <f t="shared" si="1"/>
        <v>36268.506876937012</v>
      </c>
      <c r="E24">
        <f t="shared" ca="1" si="2"/>
        <v>0.21259456851641267</v>
      </c>
      <c r="F24">
        <v>0.19548421850005654</v>
      </c>
      <c r="G24">
        <f t="shared" si="3"/>
        <v>1</v>
      </c>
      <c r="I24">
        <v>36268.506876937012</v>
      </c>
      <c r="J24">
        <v>0</v>
      </c>
      <c r="K24">
        <v>1</v>
      </c>
      <c r="M24" s="115" t="s">
        <v>78</v>
      </c>
      <c r="N24" s="115"/>
      <c r="O24" s="115"/>
      <c r="P24" s="115"/>
      <c r="Q24" s="115"/>
      <c r="R24" s="115"/>
      <c r="S24" s="115"/>
      <c r="T24" s="115"/>
      <c r="U24" s="115"/>
      <c r="V24" s="115"/>
    </row>
    <row r="25" spans="1:22" x14ac:dyDescent="0.3">
      <c r="A25">
        <v>0</v>
      </c>
      <c r="B25">
        <f t="shared" ca="1" si="0"/>
        <v>2577.4542711894187</v>
      </c>
      <c r="C25">
        <v>3107.3080644908055</v>
      </c>
      <c r="D25">
        <f t="shared" si="1"/>
        <v>43107.308064490804</v>
      </c>
      <c r="E25">
        <f t="shared" ca="1" si="2"/>
        <v>0.37917365125865082</v>
      </c>
      <c r="F25">
        <v>-0.59825202043998482</v>
      </c>
      <c r="G25">
        <f t="shared" si="3"/>
        <v>2</v>
      </c>
      <c r="I25">
        <v>43107.308064490804</v>
      </c>
      <c r="J25">
        <v>0</v>
      </c>
      <c r="K25">
        <v>2</v>
      </c>
      <c r="M25" s="31" t="s">
        <v>7</v>
      </c>
      <c r="N25" s="31"/>
      <c r="O25" s="31"/>
      <c r="P25" s="31"/>
      <c r="Q25" s="31"/>
      <c r="R25" s="31"/>
      <c r="S25" s="31"/>
      <c r="T25" s="31"/>
      <c r="U25" s="31"/>
      <c r="V25" s="31"/>
    </row>
    <row r="26" spans="1:22" ht="15" thickBot="1" x14ac:dyDescent="0.35">
      <c r="A26">
        <v>0</v>
      </c>
      <c r="B26">
        <f t="shared" ca="1" si="0"/>
        <v>490.50252973291049</v>
      </c>
      <c r="C26">
        <v>-328.51240526940779</v>
      </c>
      <c r="D26">
        <f t="shared" si="1"/>
        <v>39671.487594730592</v>
      </c>
      <c r="E26">
        <f t="shared" ca="1" si="2"/>
        <v>-0.71485394391841894</v>
      </c>
      <c r="F26">
        <v>-0.19544914795320042</v>
      </c>
      <c r="G26">
        <f t="shared" si="3"/>
        <v>2</v>
      </c>
      <c r="I26">
        <v>39671.487594730592</v>
      </c>
      <c r="J26">
        <v>0</v>
      </c>
      <c r="K26">
        <v>2</v>
      </c>
      <c r="M26" s="31"/>
      <c r="N26" s="31"/>
      <c r="O26" s="31"/>
      <c r="P26" s="31"/>
      <c r="Q26" s="31"/>
      <c r="R26" s="31"/>
      <c r="S26" s="31"/>
      <c r="T26" s="31"/>
      <c r="U26" s="31"/>
      <c r="V26" s="31"/>
    </row>
    <row r="27" spans="1:22" x14ac:dyDescent="0.3">
      <c r="A27">
        <v>0</v>
      </c>
      <c r="B27">
        <f t="shared" ca="1" si="0"/>
        <v>4594.8061914097998</v>
      </c>
      <c r="C27">
        <v>4149.7462826230203</v>
      </c>
      <c r="D27">
        <f t="shared" si="1"/>
        <v>44149.746282623018</v>
      </c>
      <c r="E27">
        <f t="shared" ca="1" si="2"/>
        <v>0.57432488592436437</v>
      </c>
      <c r="F27">
        <v>0.85245509710659084</v>
      </c>
      <c r="G27">
        <f t="shared" si="3"/>
        <v>4</v>
      </c>
      <c r="I27">
        <v>44149.746282623018</v>
      </c>
      <c r="J27">
        <v>0</v>
      </c>
      <c r="K27">
        <v>4</v>
      </c>
      <c r="M27" s="32" t="s">
        <v>8</v>
      </c>
      <c r="N27" s="32"/>
      <c r="O27" s="31"/>
      <c r="P27" s="31"/>
      <c r="Q27" s="31"/>
      <c r="R27" s="31"/>
      <c r="S27" s="31"/>
      <c r="T27" s="31"/>
      <c r="U27" s="31"/>
      <c r="V27" s="31"/>
    </row>
    <row r="28" spans="1:22" x14ac:dyDescent="0.3">
      <c r="A28">
        <v>0</v>
      </c>
      <c r="B28">
        <f t="shared" ca="1" si="0"/>
        <v>4085.9657255100956</v>
      </c>
      <c r="C28">
        <v>-6477.8345624534586</v>
      </c>
      <c r="D28">
        <f t="shared" si="1"/>
        <v>33522.165437546544</v>
      </c>
      <c r="E28">
        <f t="shared" ca="1" si="2"/>
        <v>5.4470862999895432E-2</v>
      </c>
      <c r="F28">
        <v>-0.59316037213556683</v>
      </c>
      <c r="G28">
        <f t="shared" si="3"/>
        <v>0</v>
      </c>
      <c r="I28">
        <v>33522.165437546544</v>
      </c>
      <c r="J28">
        <v>0</v>
      </c>
      <c r="K28">
        <v>0</v>
      </c>
      <c r="M28" s="31" t="s">
        <v>9</v>
      </c>
      <c r="N28" s="31">
        <v>0.85724200805169171</v>
      </c>
      <c r="O28" s="31"/>
      <c r="P28" s="31"/>
      <c r="Q28" s="31"/>
      <c r="R28" s="31"/>
      <c r="S28" s="31"/>
      <c r="T28" s="31"/>
      <c r="U28" s="31"/>
      <c r="V28" s="31"/>
    </row>
    <row r="29" spans="1:22" x14ac:dyDescent="0.3">
      <c r="A29">
        <v>0</v>
      </c>
      <c r="B29">
        <f t="shared" ca="1" si="0"/>
        <v>777.58633543846838</v>
      </c>
      <c r="C29">
        <v>2079.9427833278446</v>
      </c>
      <c r="D29">
        <f t="shared" si="1"/>
        <v>42079.942783327846</v>
      </c>
      <c r="E29">
        <f t="shared" ca="1" si="2"/>
        <v>-0.12092769523488892</v>
      </c>
      <c r="F29">
        <v>-4.7728636550848171E-2</v>
      </c>
      <c r="G29">
        <f t="shared" si="3"/>
        <v>2</v>
      </c>
      <c r="I29">
        <v>42079.942783327846</v>
      </c>
      <c r="J29">
        <v>0</v>
      </c>
      <c r="K29">
        <v>2</v>
      </c>
      <c r="M29" s="31" t="s">
        <v>10</v>
      </c>
      <c r="N29" s="31">
        <v>0.7348638603684966</v>
      </c>
      <c r="O29" s="31"/>
      <c r="P29" s="31"/>
      <c r="Q29" s="31"/>
      <c r="R29" s="31"/>
      <c r="S29" s="31"/>
      <c r="T29" s="31"/>
      <c r="U29" s="31"/>
      <c r="V29" s="31"/>
    </row>
    <row r="30" spans="1:22" x14ac:dyDescent="0.3">
      <c r="A30">
        <v>0</v>
      </c>
      <c r="B30">
        <f t="shared" ca="1" si="0"/>
        <v>-2178.6899152257015</v>
      </c>
      <c r="C30">
        <v>-213.69744260029759</v>
      </c>
      <c r="D30">
        <f t="shared" si="1"/>
        <v>39786.3025573997</v>
      </c>
      <c r="E30">
        <f t="shared" ca="1" si="2"/>
        <v>-0.15420458967223707</v>
      </c>
      <c r="F30">
        <v>0.29339699681921982</v>
      </c>
      <c r="G30">
        <f t="shared" si="3"/>
        <v>2</v>
      </c>
      <c r="I30">
        <v>39786.3025573997</v>
      </c>
      <c r="J30">
        <v>0</v>
      </c>
      <c r="K30">
        <v>2</v>
      </c>
      <c r="M30" s="31" t="s">
        <v>11</v>
      </c>
      <c r="N30" s="31">
        <v>0.73215838955593016</v>
      </c>
      <c r="O30" s="31"/>
      <c r="P30" s="31"/>
      <c r="Q30" s="31"/>
      <c r="R30" s="31"/>
      <c r="S30" s="31"/>
      <c r="T30" s="31"/>
      <c r="U30" s="31"/>
      <c r="V30" s="31"/>
    </row>
    <row r="31" spans="1:22" x14ac:dyDescent="0.3">
      <c r="A31">
        <v>0</v>
      </c>
      <c r="B31">
        <f t="shared" ca="1" si="0"/>
        <v>-9201.7529645074974</v>
      </c>
      <c r="C31">
        <v>-405.92027352648699</v>
      </c>
      <c r="D31">
        <f t="shared" si="1"/>
        <v>39594.079726473516</v>
      </c>
      <c r="E31">
        <f t="shared" ca="1" si="2"/>
        <v>-0.31846977806098514</v>
      </c>
      <c r="F31">
        <v>0.82681265327778442</v>
      </c>
      <c r="G31">
        <f t="shared" si="3"/>
        <v>3</v>
      </c>
      <c r="I31">
        <v>39594.079726473516</v>
      </c>
      <c r="J31">
        <v>0</v>
      </c>
      <c r="K31">
        <v>3</v>
      </c>
      <c r="M31" s="31" t="s">
        <v>12</v>
      </c>
      <c r="N31" s="31">
        <v>3154.7555921980893</v>
      </c>
      <c r="O31" s="31"/>
      <c r="P31" s="31"/>
      <c r="Q31" s="31"/>
      <c r="R31" s="31"/>
      <c r="S31" s="31"/>
      <c r="T31" s="31"/>
      <c r="U31" s="31"/>
      <c r="V31" s="31"/>
    </row>
    <row r="32" spans="1:22" ht="15" thickBot="1" x14ac:dyDescent="0.35">
      <c r="A32">
        <v>0</v>
      </c>
      <c r="B32">
        <f t="shared" ca="1" si="0"/>
        <v>3166.0305067999843</v>
      </c>
      <c r="C32">
        <v>698.27723161310723</v>
      </c>
      <c r="D32">
        <f t="shared" si="1"/>
        <v>40698.277231613109</v>
      </c>
      <c r="E32">
        <f t="shared" ca="1" si="2"/>
        <v>0.17425287134586767</v>
      </c>
      <c r="F32">
        <v>0.74327738657618891</v>
      </c>
      <c r="G32">
        <f t="shared" si="3"/>
        <v>3</v>
      </c>
      <c r="I32">
        <v>40698.277231613109</v>
      </c>
      <c r="J32">
        <v>0</v>
      </c>
      <c r="K32">
        <v>3</v>
      </c>
      <c r="M32" s="33" t="s">
        <v>13</v>
      </c>
      <c r="N32" s="33">
        <v>100</v>
      </c>
      <c r="O32" s="31"/>
      <c r="P32" s="31"/>
      <c r="Q32" s="31"/>
      <c r="R32" s="31"/>
      <c r="S32" s="31"/>
      <c r="T32" s="31"/>
      <c r="U32" s="31"/>
      <c r="V32" s="31"/>
    </row>
    <row r="33" spans="1:22" x14ac:dyDescent="0.3">
      <c r="A33">
        <v>0</v>
      </c>
      <c r="B33">
        <f t="shared" ca="1" si="0"/>
        <v>-4015.6515273968562</v>
      </c>
      <c r="C33">
        <v>695.54490261608601</v>
      </c>
      <c r="D33">
        <f t="shared" si="1"/>
        <v>40695.544902616086</v>
      </c>
      <c r="E33">
        <f t="shared" ca="1" si="2"/>
        <v>-0.34590232975099144</v>
      </c>
      <c r="F33">
        <v>0.24593340822402054</v>
      </c>
      <c r="G33">
        <f t="shared" si="3"/>
        <v>2</v>
      </c>
      <c r="I33">
        <v>40695.544902616086</v>
      </c>
      <c r="J33">
        <v>0</v>
      </c>
      <c r="K33">
        <v>2</v>
      </c>
      <c r="M33" s="31"/>
      <c r="N33" s="31"/>
      <c r="O33" s="31"/>
      <c r="P33" s="31"/>
      <c r="Q33" s="31"/>
      <c r="R33" s="31"/>
      <c r="S33" s="31"/>
      <c r="T33" s="31"/>
      <c r="U33" s="31"/>
      <c r="V33" s="31"/>
    </row>
    <row r="34" spans="1:22" ht="15" thickBot="1" x14ac:dyDescent="0.35">
      <c r="A34">
        <v>0</v>
      </c>
      <c r="B34">
        <f t="shared" ca="1" si="0"/>
        <v>-2839.9238051254056</v>
      </c>
      <c r="C34">
        <v>2085.7748966202571</v>
      </c>
      <c r="D34">
        <f t="shared" si="1"/>
        <v>42085.774896620256</v>
      </c>
      <c r="E34">
        <f t="shared" ca="1" si="2"/>
        <v>-0.32049388673301304</v>
      </c>
      <c r="F34">
        <v>-0.2995607727428386</v>
      </c>
      <c r="G34">
        <f t="shared" si="3"/>
        <v>2</v>
      </c>
      <c r="I34">
        <v>42085.774896620256</v>
      </c>
      <c r="J34">
        <v>0</v>
      </c>
      <c r="K34">
        <v>2</v>
      </c>
      <c r="M34" s="31" t="s">
        <v>14</v>
      </c>
      <c r="N34" s="31"/>
      <c r="O34" s="31"/>
      <c r="P34" s="31"/>
      <c r="Q34" s="31"/>
      <c r="R34" s="31"/>
      <c r="S34" s="31"/>
      <c r="T34" s="31"/>
      <c r="U34" s="31"/>
      <c r="V34" s="31"/>
    </row>
    <row r="35" spans="1:22" x14ac:dyDescent="0.3">
      <c r="A35">
        <v>0</v>
      </c>
      <c r="B35">
        <f t="shared" ca="1" si="0"/>
        <v>-3985.6662233552529</v>
      </c>
      <c r="C35">
        <v>4502.225292605176</v>
      </c>
      <c r="D35">
        <f t="shared" si="1"/>
        <v>44502.225292605173</v>
      </c>
      <c r="E35">
        <f t="shared" ca="1" si="2"/>
        <v>0.13869917690502517</v>
      </c>
      <c r="F35">
        <v>-0.42804324978515673</v>
      </c>
      <c r="G35">
        <f t="shared" si="3"/>
        <v>2</v>
      </c>
      <c r="I35">
        <v>44502.225292605173</v>
      </c>
      <c r="J35">
        <v>0</v>
      </c>
      <c r="K35">
        <v>2</v>
      </c>
      <c r="M35" s="34"/>
      <c r="N35" s="34" t="s">
        <v>19</v>
      </c>
      <c r="O35" s="34" t="s">
        <v>20</v>
      </c>
      <c r="P35" s="34" t="s">
        <v>21</v>
      </c>
      <c r="Q35" s="34" t="s">
        <v>22</v>
      </c>
      <c r="R35" s="34" t="s">
        <v>23</v>
      </c>
      <c r="S35" s="31"/>
      <c r="T35" s="31"/>
      <c r="U35" s="31"/>
      <c r="V35" s="31"/>
    </row>
    <row r="36" spans="1:22" x14ac:dyDescent="0.3">
      <c r="A36">
        <v>0</v>
      </c>
      <c r="B36">
        <f t="shared" ca="1" si="0"/>
        <v>-199.4873489980358</v>
      </c>
      <c r="C36">
        <v>-6.4783355665279032</v>
      </c>
      <c r="D36">
        <f t="shared" si="1"/>
        <v>39993.521664433472</v>
      </c>
      <c r="E36">
        <f t="shared" ca="1" si="2"/>
        <v>-0.30899990345891393</v>
      </c>
      <c r="F36">
        <v>-3.958544149924019E-2</v>
      </c>
      <c r="G36">
        <f t="shared" si="3"/>
        <v>2</v>
      </c>
      <c r="I36">
        <v>39993.521664433472</v>
      </c>
      <c r="J36">
        <v>0</v>
      </c>
      <c r="K36">
        <v>2</v>
      </c>
      <c r="M36" s="31" t="s">
        <v>15</v>
      </c>
      <c r="N36" s="31">
        <v>1</v>
      </c>
      <c r="O36" s="31">
        <v>2703307657.5297918</v>
      </c>
      <c r="P36" s="31">
        <v>2703307657.5297918</v>
      </c>
      <c r="Q36" s="31">
        <v>271.62143348773287</v>
      </c>
      <c r="R36" s="31">
        <v>5.2546024310648509E-30</v>
      </c>
      <c r="S36" s="31"/>
      <c r="T36" s="31"/>
      <c r="U36" s="31"/>
      <c r="V36" s="31"/>
    </row>
    <row r="37" spans="1:22" x14ac:dyDescent="0.3">
      <c r="A37">
        <v>0</v>
      </c>
      <c r="B37">
        <f t="shared" ca="1" si="0"/>
        <v>4866.9931030465532</v>
      </c>
      <c r="C37">
        <v>5114.7297068356729</v>
      </c>
      <c r="D37">
        <f t="shared" si="1"/>
        <v>45114.729706835671</v>
      </c>
      <c r="E37">
        <f t="shared" ca="1" si="2"/>
        <v>0.50249077744455606</v>
      </c>
      <c r="F37">
        <v>5.0636764783218699E-2</v>
      </c>
      <c r="G37">
        <f t="shared" si="3"/>
        <v>3</v>
      </c>
      <c r="I37">
        <v>45114.729706835671</v>
      </c>
      <c r="J37">
        <v>0</v>
      </c>
      <c r="K37">
        <v>3</v>
      </c>
      <c r="M37" s="31" t="s">
        <v>16</v>
      </c>
      <c r="N37" s="31">
        <v>98</v>
      </c>
      <c r="O37" s="31">
        <v>975343318.95750141</v>
      </c>
      <c r="P37" s="31">
        <v>9952482.8465051167</v>
      </c>
      <c r="Q37" s="31"/>
      <c r="R37" s="31"/>
      <c r="S37" s="31"/>
      <c r="T37" s="31"/>
      <c r="U37" s="31"/>
      <c r="V37" s="31"/>
    </row>
    <row r="38" spans="1:22" ht="15" thickBot="1" x14ac:dyDescent="0.35">
      <c r="A38">
        <v>0</v>
      </c>
      <c r="B38">
        <f t="shared" ca="1" si="0"/>
        <v>4207.6495612578501</v>
      </c>
      <c r="C38">
        <v>2621.3645462777986</v>
      </c>
      <c r="D38">
        <f t="shared" si="1"/>
        <v>42621.3645462778</v>
      </c>
      <c r="E38">
        <f t="shared" ca="1" si="2"/>
        <v>0.53158725210376756</v>
      </c>
      <c r="F38">
        <v>-1.2303735675429093E-2</v>
      </c>
      <c r="G38">
        <f t="shared" si="3"/>
        <v>3</v>
      </c>
      <c r="I38">
        <v>42621.3645462778</v>
      </c>
      <c r="J38">
        <v>0</v>
      </c>
      <c r="K38">
        <v>3</v>
      </c>
      <c r="M38" s="33" t="s">
        <v>17</v>
      </c>
      <c r="N38" s="33">
        <v>99</v>
      </c>
      <c r="O38" s="33">
        <v>3678650976.4872932</v>
      </c>
      <c r="P38" s="33"/>
      <c r="Q38" s="33"/>
      <c r="R38" s="33"/>
      <c r="S38" s="31"/>
      <c r="T38" s="31"/>
      <c r="U38" s="31"/>
      <c r="V38" s="31"/>
    </row>
    <row r="39" spans="1:22" ht="15" thickBot="1" x14ac:dyDescent="0.35">
      <c r="A39">
        <v>0</v>
      </c>
      <c r="B39">
        <f t="shared" ca="1" si="0"/>
        <v>-2457.181031634731</v>
      </c>
      <c r="C39">
        <v>999.66580955235145</v>
      </c>
      <c r="D39">
        <f t="shared" si="1"/>
        <v>40999.665809552353</v>
      </c>
      <c r="E39">
        <f t="shared" ca="1" si="2"/>
        <v>0.31681963113108508</v>
      </c>
      <c r="F39">
        <v>-0.13590788444178067</v>
      </c>
      <c r="G39">
        <f t="shared" si="3"/>
        <v>2</v>
      </c>
      <c r="I39">
        <v>40999.665809552353</v>
      </c>
      <c r="J39">
        <v>0</v>
      </c>
      <c r="K39">
        <v>2</v>
      </c>
      <c r="M39" s="31"/>
      <c r="N39" s="31"/>
      <c r="O39" s="31"/>
      <c r="P39" s="31"/>
      <c r="Q39" s="31"/>
      <c r="R39" s="31"/>
      <c r="S39" s="31"/>
      <c r="T39" s="31"/>
      <c r="U39" s="31"/>
      <c r="V39" s="31"/>
    </row>
    <row r="40" spans="1:22" x14ac:dyDescent="0.3">
      <c r="A40">
        <v>0</v>
      </c>
      <c r="B40">
        <f t="shared" ca="1" si="0"/>
        <v>1112.1018759107899</v>
      </c>
      <c r="C40">
        <v>3530.2335759014409</v>
      </c>
      <c r="D40">
        <f t="shared" si="1"/>
        <v>43530.233575901439</v>
      </c>
      <c r="E40">
        <f t="shared" ca="1" si="2"/>
        <v>-0.15924380690108403</v>
      </c>
      <c r="F40">
        <v>0.2565580757640451</v>
      </c>
      <c r="G40">
        <f t="shared" si="3"/>
        <v>3</v>
      </c>
      <c r="I40">
        <v>43530.233575901439</v>
      </c>
      <c r="J40">
        <v>0</v>
      </c>
      <c r="K40">
        <v>3</v>
      </c>
      <c r="M40" s="34"/>
      <c r="N40" s="34" t="s">
        <v>24</v>
      </c>
      <c r="O40" s="34" t="s">
        <v>12</v>
      </c>
      <c r="P40" s="34" t="s">
        <v>25</v>
      </c>
      <c r="Q40" s="34" t="s">
        <v>26</v>
      </c>
      <c r="R40" s="34" t="s">
        <v>27</v>
      </c>
      <c r="S40" s="34" t="s">
        <v>28</v>
      </c>
      <c r="T40" s="34" t="s">
        <v>29</v>
      </c>
      <c r="U40" s="34" t="s">
        <v>30</v>
      </c>
      <c r="V40" s="31"/>
    </row>
    <row r="41" spans="1:22" x14ac:dyDescent="0.3">
      <c r="A41">
        <v>0</v>
      </c>
      <c r="B41">
        <f t="shared" ca="1" si="0"/>
        <v>6112.7370228161199</v>
      </c>
      <c r="C41">
        <v>4727.1058575919296</v>
      </c>
      <c r="D41">
        <f t="shared" si="1"/>
        <v>44727.105857591931</v>
      </c>
      <c r="E41">
        <f t="shared" ca="1" si="2"/>
        <v>-0.24475674162229716</v>
      </c>
      <c r="F41">
        <v>-0.54460985324056732</v>
      </c>
      <c r="G41">
        <f t="shared" si="3"/>
        <v>2</v>
      </c>
      <c r="I41">
        <v>44727.105857591931</v>
      </c>
      <c r="J41">
        <v>0</v>
      </c>
      <c r="K41">
        <v>2</v>
      </c>
      <c r="M41" s="31" t="s">
        <v>18</v>
      </c>
      <c r="N41" s="31">
        <v>40562.434593161022</v>
      </c>
      <c r="O41" s="31">
        <v>446.14981444589017</v>
      </c>
      <c r="P41" s="31">
        <v>90.916623250283806</v>
      </c>
      <c r="Q41" s="31">
        <v>1.905215176091137E-96</v>
      </c>
      <c r="R41" s="31">
        <v>39677.064806558155</v>
      </c>
      <c r="S41" s="31">
        <v>41447.804379763889</v>
      </c>
      <c r="T41" s="31">
        <v>39677.064806558155</v>
      </c>
      <c r="U41" s="31">
        <v>41447.804379763889</v>
      </c>
      <c r="V41" s="31"/>
    </row>
    <row r="42" spans="1:22" ht="15" thickBot="1" x14ac:dyDescent="0.35">
      <c r="A42">
        <v>0</v>
      </c>
      <c r="B42">
        <f t="shared" ca="1" si="0"/>
        <v>1321.166257586719</v>
      </c>
      <c r="C42">
        <v>4131.1356252047572</v>
      </c>
      <c r="D42">
        <f t="shared" si="1"/>
        <v>44131.135625204755</v>
      </c>
      <c r="E42">
        <f t="shared" ca="1" si="2"/>
        <v>-1.0697989002558119</v>
      </c>
      <c r="F42">
        <v>0.16995556759617406</v>
      </c>
      <c r="G42">
        <f t="shared" si="3"/>
        <v>3</v>
      </c>
      <c r="I42">
        <v>44131.135625204755</v>
      </c>
      <c r="J42">
        <v>0</v>
      </c>
      <c r="K42">
        <v>3</v>
      </c>
      <c r="M42" s="33" t="s">
        <v>73</v>
      </c>
      <c r="N42" s="33">
        <v>10398.668486935785</v>
      </c>
      <c r="O42" s="33">
        <v>630.9511184396174</v>
      </c>
      <c r="P42" s="33">
        <v>16.480941523096686</v>
      </c>
      <c r="Q42" s="33">
        <v>5.2546024310652264E-30</v>
      </c>
      <c r="R42" s="33">
        <v>9146.5665270066402</v>
      </c>
      <c r="S42" s="33">
        <v>11650.77044686493</v>
      </c>
      <c r="T42" s="33">
        <v>9146.5665270066402</v>
      </c>
      <c r="U42" s="33">
        <v>11650.77044686493</v>
      </c>
      <c r="V42" s="31"/>
    </row>
    <row r="43" spans="1:22" x14ac:dyDescent="0.3">
      <c r="A43">
        <v>0</v>
      </c>
      <c r="B43">
        <f t="shared" ca="1" si="0"/>
        <v>-3943.9238219114609</v>
      </c>
      <c r="C43">
        <v>-2115.0274903523245</v>
      </c>
      <c r="D43">
        <f t="shared" si="1"/>
        <v>37884.972509647676</v>
      </c>
      <c r="E43">
        <f t="shared" ca="1" si="2"/>
        <v>-0.32921547875599105</v>
      </c>
      <c r="F43">
        <v>-0.26038005791905</v>
      </c>
      <c r="G43">
        <f t="shared" si="3"/>
        <v>1</v>
      </c>
      <c r="I43">
        <v>37884.972509647676</v>
      </c>
      <c r="J43">
        <v>0</v>
      </c>
      <c r="K43">
        <v>1</v>
      </c>
    </row>
    <row r="44" spans="1:22" x14ac:dyDescent="0.3">
      <c r="A44">
        <v>0</v>
      </c>
      <c r="B44">
        <f t="shared" ca="1" si="0"/>
        <v>56.400694880201712</v>
      </c>
      <c r="C44">
        <v>-3591.3940820759385</v>
      </c>
      <c r="D44">
        <f t="shared" si="1"/>
        <v>36408.605917924062</v>
      </c>
      <c r="E44">
        <f t="shared" ca="1" si="2"/>
        <v>-5.8777170271194466E-3</v>
      </c>
      <c r="F44">
        <v>-0.84123311141741119</v>
      </c>
      <c r="G44">
        <f t="shared" si="3"/>
        <v>0</v>
      </c>
      <c r="I44">
        <v>36408.605917924062</v>
      </c>
      <c r="J44">
        <v>0</v>
      </c>
      <c r="K44">
        <v>0</v>
      </c>
    </row>
    <row r="45" spans="1:22" x14ac:dyDescent="0.3">
      <c r="A45">
        <v>0</v>
      </c>
      <c r="B45">
        <f t="shared" ca="1" si="0"/>
        <v>-64.339452860349908</v>
      </c>
      <c r="C45">
        <v>600.46283249885698</v>
      </c>
      <c r="D45">
        <f t="shared" si="1"/>
        <v>40600.462832498859</v>
      </c>
      <c r="E45">
        <f t="shared" ca="1" si="2"/>
        <v>-5.0408726092893021E-2</v>
      </c>
      <c r="F45">
        <v>0.26454623363874741</v>
      </c>
      <c r="G45">
        <f t="shared" si="3"/>
        <v>2</v>
      </c>
      <c r="I45">
        <v>40600.462832498859</v>
      </c>
      <c r="J45">
        <v>0</v>
      </c>
      <c r="K45">
        <v>2</v>
      </c>
    </row>
    <row r="46" spans="1:22" x14ac:dyDescent="0.3">
      <c r="A46">
        <v>0</v>
      </c>
      <c r="B46">
        <f t="shared" ca="1" si="0"/>
        <v>1439.510228615766</v>
      </c>
      <c r="C46">
        <v>-3168.1510874120008</v>
      </c>
      <c r="D46">
        <f t="shared" si="1"/>
        <v>36831.848912588001</v>
      </c>
      <c r="E46">
        <f t="shared" ca="1" si="2"/>
        <v>-0.18960607640226126</v>
      </c>
      <c r="F46">
        <v>6.94441522855795E-2</v>
      </c>
      <c r="G46">
        <f t="shared" si="3"/>
        <v>1</v>
      </c>
      <c r="I46">
        <v>36831.848912588001</v>
      </c>
      <c r="J46">
        <v>0</v>
      </c>
      <c r="K46">
        <v>1</v>
      </c>
    </row>
    <row r="47" spans="1:22" x14ac:dyDescent="0.3">
      <c r="A47">
        <v>0</v>
      </c>
      <c r="B47">
        <f t="shared" ca="1" si="0"/>
        <v>360.83032774274238</v>
      </c>
      <c r="C47">
        <v>-527.74799829809854</v>
      </c>
      <c r="D47">
        <f t="shared" si="1"/>
        <v>39472.252001701898</v>
      </c>
      <c r="E47">
        <f t="shared" ca="1" si="2"/>
        <v>-0.49357347322619866</v>
      </c>
      <c r="F47">
        <v>7.3624615729394438E-2</v>
      </c>
      <c r="G47">
        <f t="shared" si="3"/>
        <v>2</v>
      </c>
      <c r="I47">
        <v>39472.252001701898</v>
      </c>
      <c r="J47">
        <v>0</v>
      </c>
      <c r="K47">
        <v>2</v>
      </c>
    </row>
    <row r="48" spans="1:22" x14ac:dyDescent="0.3">
      <c r="A48">
        <v>0</v>
      </c>
      <c r="B48">
        <f t="shared" ca="1" si="0"/>
        <v>-2445.4889699680971</v>
      </c>
      <c r="C48">
        <v>1037.601515933575</v>
      </c>
      <c r="D48">
        <f t="shared" si="1"/>
        <v>41037.601515933573</v>
      </c>
      <c r="E48">
        <f t="shared" ca="1" si="2"/>
        <v>-0.12273447165790211</v>
      </c>
      <c r="F48">
        <v>-0.41707371867480286</v>
      </c>
      <c r="G48">
        <f t="shared" si="3"/>
        <v>2</v>
      </c>
      <c r="I48">
        <v>41037.601515933573</v>
      </c>
      <c r="J48">
        <v>0</v>
      </c>
      <c r="K48">
        <v>2</v>
      </c>
    </row>
    <row r="49" spans="1:11" x14ac:dyDescent="0.3">
      <c r="A49">
        <v>0</v>
      </c>
      <c r="B49">
        <f t="shared" ca="1" si="0"/>
        <v>-1124.6010230715954</v>
      </c>
      <c r="C49">
        <v>735.12226592634704</v>
      </c>
      <c r="D49">
        <f t="shared" si="1"/>
        <v>40735.122265926344</v>
      </c>
      <c r="E49">
        <f t="shared" ca="1" si="2"/>
        <v>1.1440509214939003</v>
      </c>
      <c r="F49">
        <v>-0.51083116353559821</v>
      </c>
      <c r="G49">
        <f t="shared" si="3"/>
        <v>2</v>
      </c>
      <c r="I49">
        <v>40735.122265926344</v>
      </c>
      <c r="J49">
        <v>0</v>
      </c>
      <c r="K49">
        <v>2</v>
      </c>
    </row>
    <row r="50" spans="1:11" x14ac:dyDescent="0.3">
      <c r="A50">
        <v>0</v>
      </c>
      <c r="B50">
        <f t="shared" ca="1" si="0"/>
        <v>-5164.4307283688604</v>
      </c>
      <c r="C50">
        <v>-3727.5263838779642</v>
      </c>
      <c r="D50">
        <f t="shared" si="1"/>
        <v>36272.473616122035</v>
      </c>
      <c r="E50">
        <f t="shared" ca="1" si="2"/>
        <v>-4.6903097918878853E-3</v>
      </c>
      <c r="F50">
        <v>0.3849991451978978</v>
      </c>
      <c r="G50">
        <f t="shared" si="3"/>
        <v>2</v>
      </c>
      <c r="I50">
        <v>36272.473616122035</v>
      </c>
      <c r="J50">
        <v>0</v>
      </c>
      <c r="K50">
        <v>2</v>
      </c>
    </row>
    <row r="51" spans="1:11" x14ac:dyDescent="0.3">
      <c r="A51">
        <v>0</v>
      </c>
      <c r="B51">
        <f t="shared" ca="1" si="0"/>
        <v>-3269.2850958125537</v>
      </c>
      <c r="C51">
        <v>-1088.209341696057</v>
      </c>
      <c r="D51">
        <f t="shared" si="1"/>
        <v>38911.790658303944</v>
      </c>
      <c r="E51">
        <f t="shared" ca="1" si="2"/>
        <v>-4.6294419118300588E-2</v>
      </c>
      <c r="F51">
        <v>0.67201818087674636</v>
      </c>
      <c r="G51">
        <f t="shared" si="3"/>
        <v>2</v>
      </c>
      <c r="I51">
        <v>38911.790658303944</v>
      </c>
      <c r="J51">
        <v>0</v>
      </c>
      <c r="K51">
        <v>2</v>
      </c>
    </row>
    <row r="52" spans="1:11" x14ac:dyDescent="0.3">
      <c r="A52">
        <v>1</v>
      </c>
      <c r="B52">
        <f t="shared" ca="1" si="0"/>
        <v>2660.0878543960657</v>
      </c>
      <c r="C52">
        <v>-905.98186663271701</v>
      </c>
      <c r="D52">
        <f t="shared" si="1"/>
        <v>49094.018133367281</v>
      </c>
      <c r="E52">
        <f t="shared" ca="1" si="2"/>
        <v>-0.76600810869436986</v>
      </c>
      <c r="F52">
        <v>0.7406815848706948</v>
      </c>
      <c r="G52">
        <f t="shared" si="3"/>
        <v>10</v>
      </c>
      <c r="I52">
        <v>49094.018133367281</v>
      </c>
      <c r="J52">
        <v>1</v>
      </c>
      <c r="K52">
        <v>10</v>
      </c>
    </row>
    <row r="53" spans="1:11" x14ac:dyDescent="0.3">
      <c r="A53">
        <v>1</v>
      </c>
      <c r="B53">
        <f t="shared" ca="1" si="0"/>
        <v>602.93286926917074</v>
      </c>
      <c r="C53">
        <v>3028.6764714226529</v>
      </c>
      <c r="D53">
        <f t="shared" si="1"/>
        <v>53028.676471422652</v>
      </c>
      <c r="E53">
        <f t="shared" ca="1" si="2"/>
        <v>-2.5067146967716968E-2</v>
      </c>
      <c r="F53">
        <v>1.2851449653245288</v>
      </c>
      <c r="G53">
        <f t="shared" si="3"/>
        <v>11</v>
      </c>
      <c r="I53">
        <v>53028.676471422652</v>
      </c>
      <c r="J53">
        <v>1</v>
      </c>
      <c r="K53">
        <v>11</v>
      </c>
    </row>
    <row r="54" spans="1:11" x14ac:dyDescent="0.3">
      <c r="A54">
        <v>1</v>
      </c>
      <c r="B54">
        <f t="shared" ca="1" si="0"/>
        <v>59.030807253325086</v>
      </c>
      <c r="C54">
        <v>7596.2262882971536</v>
      </c>
      <c r="D54">
        <f t="shared" si="1"/>
        <v>57596.226288297155</v>
      </c>
      <c r="E54">
        <f t="shared" ca="1" si="2"/>
        <v>-0.86690917501050724</v>
      </c>
      <c r="F54">
        <v>0.55552317609447177</v>
      </c>
      <c r="G54">
        <f t="shared" si="3"/>
        <v>11</v>
      </c>
      <c r="I54">
        <v>57596.226288297155</v>
      </c>
      <c r="J54">
        <v>1</v>
      </c>
      <c r="K54">
        <v>11</v>
      </c>
    </row>
    <row r="55" spans="1:11" x14ac:dyDescent="0.3">
      <c r="A55">
        <v>1</v>
      </c>
      <c r="B55">
        <f t="shared" ca="1" si="0"/>
        <v>-4885.1434796158628</v>
      </c>
      <c r="C55">
        <v>-1425.8045503634901</v>
      </c>
      <c r="D55">
        <f t="shared" si="1"/>
        <v>48574.195449636507</v>
      </c>
      <c r="E55">
        <f t="shared" ca="1" si="2"/>
        <v>0.37216458834323685</v>
      </c>
      <c r="F55">
        <v>0.40360930617907292</v>
      </c>
      <c r="G55">
        <f t="shared" si="3"/>
        <v>9</v>
      </c>
      <c r="I55">
        <v>48574.195449636507</v>
      </c>
      <c r="J55">
        <v>1</v>
      </c>
      <c r="K55">
        <v>9</v>
      </c>
    </row>
    <row r="56" spans="1:11" x14ac:dyDescent="0.3">
      <c r="A56">
        <v>1</v>
      </c>
      <c r="B56">
        <f t="shared" ca="1" si="0"/>
        <v>-99.523689099967228</v>
      </c>
      <c r="C56">
        <v>948.69738166711409</v>
      </c>
      <c r="D56">
        <f t="shared" si="1"/>
        <v>50948.697381667116</v>
      </c>
      <c r="E56">
        <f t="shared" ca="1" si="2"/>
        <v>-0.51814563120248947</v>
      </c>
      <c r="F56">
        <v>-2.6964688803041658E-2</v>
      </c>
      <c r="G56">
        <f t="shared" si="3"/>
        <v>9</v>
      </c>
      <c r="I56">
        <v>50948.697381667116</v>
      </c>
      <c r="J56">
        <v>1</v>
      </c>
      <c r="K56">
        <v>9</v>
      </c>
    </row>
    <row r="57" spans="1:11" x14ac:dyDescent="0.3">
      <c r="A57">
        <v>1</v>
      </c>
      <c r="B57">
        <f t="shared" ca="1" si="0"/>
        <v>-2794.9271050358575</v>
      </c>
      <c r="C57">
        <v>4610.4670234982268</v>
      </c>
      <c r="D57">
        <f t="shared" si="1"/>
        <v>54610.467023498226</v>
      </c>
      <c r="E57">
        <f t="shared" ca="1" si="2"/>
        <v>0.46002761550217047</v>
      </c>
      <c r="F57">
        <v>8.2420970373395255E-2</v>
      </c>
      <c r="G57">
        <f t="shared" si="3"/>
        <v>10</v>
      </c>
      <c r="I57">
        <v>54610.467023498226</v>
      </c>
      <c r="J57">
        <v>1</v>
      </c>
      <c r="K57">
        <v>10</v>
      </c>
    </row>
    <row r="58" spans="1:11" x14ac:dyDescent="0.3">
      <c r="A58">
        <v>1</v>
      </c>
      <c r="B58">
        <f t="shared" ca="1" si="0"/>
        <v>1080.7302583466126</v>
      </c>
      <c r="C58">
        <v>2577.3211713168839</v>
      </c>
      <c r="D58">
        <f t="shared" si="1"/>
        <v>52577.321171316886</v>
      </c>
      <c r="E58">
        <f t="shared" ca="1" si="2"/>
        <v>0.81142974211457952</v>
      </c>
      <c r="F58">
        <v>-3.5889842493798278E-2</v>
      </c>
      <c r="G58">
        <f t="shared" si="3"/>
        <v>9</v>
      </c>
      <c r="I58">
        <v>52577.321171316886</v>
      </c>
      <c r="J58">
        <v>1</v>
      </c>
      <c r="K58">
        <v>9</v>
      </c>
    </row>
    <row r="59" spans="1:11" x14ac:dyDescent="0.3">
      <c r="A59">
        <v>1</v>
      </c>
      <c r="B59">
        <f t="shared" ca="1" si="0"/>
        <v>953.58527465002635</v>
      </c>
      <c r="C59">
        <v>-2344.3820947270101</v>
      </c>
      <c r="D59">
        <f t="shared" si="1"/>
        <v>47655.617905272993</v>
      </c>
      <c r="E59">
        <f t="shared" ca="1" si="2"/>
        <v>0.81642410483301686</v>
      </c>
      <c r="F59">
        <v>7.1202761201724238E-2</v>
      </c>
      <c r="G59">
        <f t="shared" si="3"/>
        <v>9</v>
      </c>
      <c r="I59">
        <v>47655.617905272993</v>
      </c>
      <c r="J59">
        <v>1</v>
      </c>
      <c r="K59">
        <v>9</v>
      </c>
    </row>
    <row r="60" spans="1:11" x14ac:dyDescent="0.3">
      <c r="A60">
        <v>1</v>
      </c>
      <c r="B60">
        <f t="shared" ca="1" si="0"/>
        <v>-4488.8247097460962</v>
      </c>
      <c r="C60">
        <v>2295.6514368487274</v>
      </c>
      <c r="D60">
        <f t="shared" si="1"/>
        <v>52295.651436848726</v>
      </c>
      <c r="E60">
        <f t="shared" ca="1" si="2"/>
        <v>0.19404546775631856</v>
      </c>
      <c r="F60">
        <v>0.25913454511699652</v>
      </c>
      <c r="G60">
        <f t="shared" si="3"/>
        <v>10</v>
      </c>
      <c r="I60">
        <v>52295.651436848726</v>
      </c>
      <c r="J60">
        <v>1</v>
      </c>
      <c r="K60">
        <v>10</v>
      </c>
    </row>
    <row r="61" spans="1:11" x14ac:dyDescent="0.3">
      <c r="A61">
        <v>1</v>
      </c>
      <c r="B61">
        <f t="shared" ca="1" si="0"/>
        <v>-511.1799290986832</v>
      </c>
      <c r="C61">
        <v>-1282.3888998052337</v>
      </c>
      <c r="D61">
        <f t="shared" si="1"/>
        <v>48717.611100194765</v>
      </c>
      <c r="E61">
        <f t="shared" ca="1" si="2"/>
        <v>-1.3369133305343919</v>
      </c>
      <c r="F61">
        <v>-0.2100379383786885</v>
      </c>
      <c r="G61">
        <f t="shared" si="3"/>
        <v>9</v>
      </c>
      <c r="I61">
        <v>48717.611100194765</v>
      </c>
      <c r="J61">
        <v>1</v>
      </c>
      <c r="K61">
        <v>9</v>
      </c>
    </row>
    <row r="62" spans="1:11" x14ac:dyDescent="0.3">
      <c r="A62">
        <v>1</v>
      </c>
      <c r="B62">
        <f t="shared" ca="1" si="0"/>
        <v>5648.9604778722905</v>
      </c>
      <c r="C62">
        <v>2197.7346684382528</v>
      </c>
      <c r="D62">
        <f t="shared" si="1"/>
        <v>52197.73466843825</v>
      </c>
      <c r="E62">
        <f t="shared" ca="1" si="2"/>
        <v>-0.12393619130554222</v>
      </c>
      <c r="F62">
        <v>1.1341738957854923</v>
      </c>
      <c r="G62">
        <f t="shared" si="3"/>
        <v>11</v>
      </c>
      <c r="I62">
        <v>52197.73466843825</v>
      </c>
      <c r="J62">
        <v>1</v>
      </c>
      <c r="K62">
        <v>11</v>
      </c>
    </row>
    <row r="63" spans="1:11" x14ac:dyDescent="0.3">
      <c r="A63">
        <v>1</v>
      </c>
      <c r="B63">
        <f t="shared" ca="1" si="0"/>
        <v>-1673.8268033715826</v>
      </c>
      <c r="C63">
        <v>3268.7657526451558</v>
      </c>
      <c r="D63">
        <f t="shared" si="1"/>
        <v>53268.765752645158</v>
      </c>
      <c r="E63">
        <f t="shared" ca="1" si="2"/>
        <v>1.1740152922845188</v>
      </c>
      <c r="F63">
        <v>0.38538270671170644</v>
      </c>
      <c r="G63">
        <f t="shared" si="3"/>
        <v>10</v>
      </c>
      <c r="I63">
        <v>53268.765752645158</v>
      </c>
      <c r="J63">
        <v>1</v>
      </c>
      <c r="K63">
        <v>10</v>
      </c>
    </row>
    <row r="64" spans="1:11" x14ac:dyDescent="0.3">
      <c r="A64">
        <v>1</v>
      </c>
      <c r="B64">
        <f t="shared" ca="1" si="0"/>
        <v>2556.737495964313</v>
      </c>
      <c r="C64">
        <v>-1665.4385167254304</v>
      </c>
      <c r="D64">
        <f t="shared" si="1"/>
        <v>48334.56148327457</v>
      </c>
      <c r="E64">
        <f t="shared" ca="1" si="2"/>
        <v>0.847293377581398</v>
      </c>
      <c r="F64">
        <v>-0.30057574444733814</v>
      </c>
      <c r="G64">
        <f t="shared" si="3"/>
        <v>8</v>
      </c>
      <c r="I64">
        <v>48334.56148327457</v>
      </c>
      <c r="J64">
        <v>1</v>
      </c>
      <c r="K64">
        <v>8</v>
      </c>
    </row>
    <row r="65" spans="1:11" x14ac:dyDescent="0.3">
      <c r="A65">
        <v>1</v>
      </c>
      <c r="B65">
        <f t="shared" ca="1" si="0"/>
        <v>-239.75407439631016</v>
      </c>
      <c r="C65">
        <v>-501.26519704199615</v>
      </c>
      <c r="D65">
        <f t="shared" si="1"/>
        <v>49498.734802958003</v>
      </c>
      <c r="E65">
        <f t="shared" ca="1" si="2"/>
        <v>-1.159878744497452E-2</v>
      </c>
      <c r="F65">
        <v>-0.23136646014183601</v>
      </c>
      <c r="G65">
        <f t="shared" si="3"/>
        <v>9</v>
      </c>
      <c r="I65">
        <v>49498.734802958003</v>
      </c>
      <c r="J65">
        <v>1</v>
      </c>
      <c r="K65">
        <v>9</v>
      </c>
    </row>
    <row r="66" spans="1:11" x14ac:dyDescent="0.3">
      <c r="A66">
        <v>1</v>
      </c>
      <c r="B66">
        <f t="shared" ca="1" si="0"/>
        <v>5107.1128940983399</v>
      </c>
      <c r="C66">
        <v>2816.6769437182998</v>
      </c>
      <c r="D66">
        <f t="shared" si="1"/>
        <v>52816.676943718303</v>
      </c>
      <c r="E66">
        <f t="shared" ca="1" si="2"/>
        <v>-0.28462786192345285</v>
      </c>
      <c r="F66">
        <v>-0.56106395736050829</v>
      </c>
      <c r="G66">
        <f t="shared" si="3"/>
        <v>9</v>
      </c>
      <c r="I66">
        <v>52816.676943718303</v>
      </c>
      <c r="J66">
        <v>1</v>
      </c>
      <c r="K66">
        <v>9</v>
      </c>
    </row>
    <row r="67" spans="1:11" x14ac:dyDescent="0.3">
      <c r="A67">
        <v>1</v>
      </c>
      <c r="B67">
        <f t="shared" ref="B67:B101" ca="1" si="4">NORMINV(RAND(), 0, 3000)</f>
        <v>-762.9969249595415</v>
      </c>
      <c r="C67">
        <v>-603.15490259876674</v>
      </c>
      <c r="D67">
        <f t="shared" ref="D67:D101" si="5" xml:space="preserve"> 40000 + 10000*A67 + C67</f>
        <v>49396.84509740123</v>
      </c>
      <c r="E67">
        <f t="shared" ref="E67:E101" ca="1" si="6">NORMINV(RAND(), 0, 0.5)</f>
        <v>0.13519669522808345</v>
      </c>
      <c r="F67">
        <v>-1.3872782756740578</v>
      </c>
      <c r="G67">
        <f t="shared" ref="G67:G101" si="7">ROUND(-6+0.0002*D67+5*A67+F67,0)</f>
        <v>7</v>
      </c>
      <c r="I67">
        <v>49396.84509740123</v>
      </c>
      <c r="J67">
        <v>1</v>
      </c>
      <c r="K67">
        <v>7</v>
      </c>
    </row>
    <row r="68" spans="1:11" x14ac:dyDescent="0.3">
      <c r="A68">
        <v>1</v>
      </c>
      <c r="B68">
        <f t="shared" ca="1" si="4"/>
        <v>522.36696524347519</v>
      </c>
      <c r="C68">
        <v>3604.9792293986952</v>
      </c>
      <c r="D68">
        <f t="shared" si="5"/>
        <v>53604.979229398697</v>
      </c>
      <c r="E68">
        <f t="shared" ca="1" si="6"/>
        <v>0.31132580774350149</v>
      </c>
      <c r="F68">
        <v>-0.10895966106194588</v>
      </c>
      <c r="G68">
        <f t="shared" si="7"/>
        <v>10</v>
      </c>
      <c r="I68">
        <v>53604.979229398697</v>
      </c>
      <c r="J68">
        <v>1</v>
      </c>
      <c r="K68">
        <v>10</v>
      </c>
    </row>
    <row r="69" spans="1:11" x14ac:dyDescent="0.3">
      <c r="A69">
        <v>1</v>
      </c>
      <c r="B69">
        <f t="shared" ca="1" si="4"/>
        <v>-1335.5523754939538</v>
      </c>
      <c r="C69">
        <v>1406.541160602608</v>
      </c>
      <c r="D69">
        <f t="shared" si="5"/>
        <v>51406.54116060261</v>
      </c>
      <c r="E69">
        <f t="shared" ca="1" si="6"/>
        <v>0.61733486573859953</v>
      </c>
      <c r="F69">
        <v>-0.32094833450020005</v>
      </c>
      <c r="G69">
        <f t="shared" si="7"/>
        <v>9</v>
      </c>
      <c r="I69">
        <v>51406.54116060261</v>
      </c>
      <c r="J69">
        <v>1</v>
      </c>
      <c r="K69">
        <v>9</v>
      </c>
    </row>
    <row r="70" spans="1:11" x14ac:dyDescent="0.3">
      <c r="A70">
        <v>1</v>
      </c>
      <c r="B70">
        <f t="shared" ca="1" si="4"/>
        <v>-3009.0455201856917</v>
      </c>
      <c r="C70">
        <v>3654.06118221098</v>
      </c>
      <c r="D70">
        <f t="shared" si="5"/>
        <v>53654.061182210979</v>
      </c>
      <c r="E70">
        <f t="shared" ca="1" si="6"/>
        <v>-2.8672998637341577E-2</v>
      </c>
      <c r="F70">
        <v>0.49653700988252947</v>
      </c>
      <c r="G70">
        <f t="shared" si="7"/>
        <v>10</v>
      </c>
      <c r="I70">
        <v>53654.061182210979</v>
      </c>
      <c r="J70">
        <v>1</v>
      </c>
      <c r="K70">
        <v>10</v>
      </c>
    </row>
    <row r="71" spans="1:11" x14ac:dyDescent="0.3">
      <c r="A71">
        <v>1</v>
      </c>
      <c r="B71">
        <f t="shared" ca="1" si="4"/>
        <v>3828.1440804081644</v>
      </c>
      <c r="C71">
        <v>6947.428781784738</v>
      </c>
      <c r="D71">
        <f t="shared" si="5"/>
        <v>56947.428781784736</v>
      </c>
      <c r="E71">
        <f t="shared" ca="1" si="6"/>
        <v>1.9194626796120293</v>
      </c>
      <c r="F71">
        <v>0.10053352938892439</v>
      </c>
      <c r="G71">
        <f t="shared" si="7"/>
        <v>10</v>
      </c>
      <c r="I71">
        <v>56947.428781784736</v>
      </c>
      <c r="J71">
        <v>1</v>
      </c>
      <c r="K71">
        <v>10</v>
      </c>
    </row>
    <row r="72" spans="1:11" x14ac:dyDescent="0.3">
      <c r="A72">
        <v>1</v>
      </c>
      <c r="B72">
        <f t="shared" ca="1" si="4"/>
        <v>4795.2377098740253</v>
      </c>
      <c r="C72">
        <v>-708.40186173751295</v>
      </c>
      <c r="D72">
        <f t="shared" si="5"/>
        <v>49291.598138262489</v>
      </c>
      <c r="E72">
        <f t="shared" ca="1" si="6"/>
        <v>-0.15607899974067815</v>
      </c>
      <c r="F72">
        <v>-0.30275681081624095</v>
      </c>
      <c r="G72">
        <f t="shared" si="7"/>
        <v>9</v>
      </c>
      <c r="I72">
        <v>49291.598138262489</v>
      </c>
      <c r="J72">
        <v>1</v>
      </c>
      <c r="K72">
        <v>9</v>
      </c>
    </row>
    <row r="73" spans="1:11" x14ac:dyDescent="0.3">
      <c r="A73">
        <v>1</v>
      </c>
      <c r="B73">
        <f t="shared" ca="1" si="4"/>
        <v>1289.9996489353773</v>
      </c>
      <c r="C73">
        <v>-3012.8365942111386</v>
      </c>
      <c r="D73">
        <f t="shared" si="5"/>
        <v>46987.163405788859</v>
      </c>
      <c r="E73">
        <f t="shared" ca="1" si="6"/>
        <v>-0.3696704279186418</v>
      </c>
      <c r="F73">
        <v>0.10865500879310891</v>
      </c>
      <c r="G73">
        <f t="shared" si="7"/>
        <v>9</v>
      </c>
      <c r="I73">
        <v>46987.163405788859</v>
      </c>
      <c r="J73">
        <v>1</v>
      </c>
      <c r="K73">
        <v>9</v>
      </c>
    </row>
    <row r="74" spans="1:11" x14ac:dyDescent="0.3">
      <c r="A74">
        <v>1</v>
      </c>
      <c r="B74">
        <f t="shared" ca="1" si="4"/>
        <v>-1764.4287395541035</v>
      </c>
      <c r="C74">
        <v>-5458.2520388676312</v>
      </c>
      <c r="D74">
        <f t="shared" si="5"/>
        <v>44541.747961132365</v>
      </c>
      <c r="E74">
        <f t="shared" ca="1" si="6"/>
        <v>-0.34389295219502125</v>
      </c>
      <c r="F74">
        <v>-2.25270215945498E-2</v>
      </c>
      <c r="G74">
        <f t="shared" si="7"/>
        <v>8</v>
      </c>
      <c r="I74">
        <v>44541.747961132365</v>
      </c>
      <c r="J74">
        <v>1</v>
      </c>
      <c r="K74">
        <v>8</v>
      </c>
    </row>
    <row r="75" spans="1:11" x14ac:dyDescent="0.3">
      <c r="A75">
        <v>1</v>
      </c>
      <c r="B75">
        <f t="shared" ca="1" si="4"/>
        <v>-4900.0840884558393</v>
      </c>
      <c r="C75">
        <v>2499.3334139580884</v>
      </c>
      <c r="D75">
        <f t="shared" si="5"/>
        <v>52499.333413958091</v>
      </c>
      <c r="E75">
        <f t="shared" ca="1" si="6"/>
        <v>-0.91601343508519839</v>
      </c>
      <c r="F75">
        <v>-0.18762459025934081</v>
      </c>
      <c r="G75">
        <f t="shared" si="7"/>
        <v>9</v>
      </c>
      <c r="I75">
        <v>52499.333413958091</v>
      </c>
      <c r="J75">
        <v>1</v>
      </c>
      <c r="K75">
        <v>9</v>
      </c>
    </row>
    <row r="76" spans="1:11" x14ac:dyDescent="0.3">
      <c r="A76">
        <v>1</v>
      </c>
      <c r="B76">
        <f t="shared" ca="1" si="4"/>
        <v>-3355.704791544305</v>
      </c>
      <c r="C76">
        <v>-2236.8928990055406</v>
      </c>
      <c r="D76">
        <f t="shared" si="5"/>
        <v>47763.107100994457</v>
      </c>
      <c r="E76">
        <f t="shared" ca="1" si="6"/>
        <v>0.82472146317785644</v>
      </c>
      <c r="F76">
        <v>-0.26627880572651069</v>
      </c>
      <c r="G76">
        <f t="shared" si="7"/>
        <v>8</v>
      </c>
      <c r="I76">
        <v>47763.107100994457</v>
      </c>
      <c r="J76">
        <v>1</v>
      </c>
      <c r="K76">
        <v>8</v>
      </c>
    </row>
    <row r="77" spans="1:11" x14ac:dyDescent="0.3">
      <c r="A77">
        <v>1</v>
      </c>
      <c r="B77">
        <f t="shared" ca="1" si="4"/>
        <v>1322.8390989467457</v>
      </c>
      <c r="C77">
        <v>-1144.853168609053</v>
      </c>
      <c r="D77">
        <f t="shared" si="5"/>
        <v>48855.14683139095</v>
      </c>
      <c r="E77">
        <f t="shared" ca="1" si="6"/>
        <v>0.72636145783097306</v>
      </c>
      <c r="F77">
        <v>-1.1919928681011898</v>
      </c>
      <c r="G77">
        <f t="shared" si="7"/>
        <v>8</v>
      </c>
      <c r="I77">
        <v>48855.14683139095</v>
      </c>
      <c r="J77">
        <v>1</v>
      </c>
      <c r="K77">
        <v>8</v>
      </c>
    </row>
    <row r="78" spans="1:11" x14ac:dyDescent="0.3">
      <c r="A78">
        <v>1</v>
      </c>
      <c r="B78">
        <f t="shared" ca="1" si="4"/>
        <v>-1979.4681463408565</v>
      </c>
      <c r="C78">
        <v>-3454.425285683541</v>
      </c>
      <c r="D78">
        <f t="shared" si="5"/>
        <v>46545.574714316463</v>
      </c>
      <c r="E78">
        <f t="shared" ca="1" si="6"/>
        <v>-7.1158554649881287E-2</v>
      </c>
      <c r="F78">
        <v>-0.94490296814059493</v>
      </c>
      <c r="G78">
        <f t="shared" si="7"/>
        <v>7</v>
      </c>
      <c r="I78">
        <v>46545.574714316463</v>
      </c>
      <c r="J78">
        <v>1</v>
      </c>
      <c r="K78">
        <v>7</v>
      </c>
    </row>
    <row r="79" spans="1:11" x14ac:dyDescent="0.3">
      <c r="A79">
        <v>1</v>
      </c>
      <c r="B79">
        <f t="shared" ca="1" si="4"/>
        <v>3848.332374240998</v>
      </c>
      <c r="C79">
        <v>2036.3372847140035</v>
      </c>
      <c r="D79">
        <f t="shared" si="5"/>
        <v>52036.337284714005</v>
      </c>
      <c r="E79">
        <f t="shared" ca="1" si="6"/>
        <v>-0.28087943872305321</v>
      </c>
      <c r="F79">
        <v>-0.65860961821957653</v>
      </c>
      <c r="G79">
        <f t="shared" si="7"/>
        <v>9</v>
      </c>
      <c r="I79">
        <v>52036.337284714005</v>
      </c>
      <c r="J79">
        <v>1</v>
      </c>
      <c r="K79">
        <v>9</v>
      </c>
    </row>
    <row r="80" spans="1:11" x14ac:dyDescent="0.3">
      <c r="A80">
        <v>1</v>
      </c>
      <c r="B80">
        <f t="shared" ca="1" si="4"/>
        <v>1458.759241897573</v>
      </c>
      <c r="C80">
        <v>3907.0450897219403</v>
      </c>
      <c r="D80">
        <f t="shared" si="5"/>
        <v>53907.045089721942</v>
      </c>
      <c r="E80">
        <f t="shared" ca="1" si="6"/>
        <v>0.529485065313133</v>
      </c>
      <c r="F80">
        <v>-0.36323795198868825</v>
      </c>
      <c r="G80">
        <f t="shared" si="7"/>
        <v>9</v>
      </c>
      <c r="I80">
        <v>53907.045089721942</v>
      </c>
      <c r="J80">
        <v>1</v>
      </c>
      <c r="K80">
        <v>9</v>
      </c>
    </row>
    <row r="81" spans="1:11" x14ac:dyDescent="0.3">
      <c r="A81">
        <v>1</v>
      </c>
      <c r="B81">
        <f t="shared" ca="1" si="4"/>
        <v>514.23958119080896</v>
      </c>
      <c r="C81">
        <v>-1512.3135930012093</v>
      </c>
      <c r="D81">
        <f t="shared" si="5"/>
        <v>48487.686406998793</v>
      </c>
      <c r="E81">
        <f t="shared" ca="1" si="6"/>
        <v>-0.28141937518640431</v>
      </c>
      <c r="F81">
        <v>-0.15673745434365507</v>
      </c>
      <c r="G81">
        <f t="shared" si="7"/>
        <v>9</v>
      </c>
      <c r="I81">
        <v>48487.686406998793</v>
      </c>
      <c r="J81">
        <v>1</v>
      </c>
      <c r="K81">
        <v>9</v>
      </c>
    </row>
    <row r="82" spans="1:11" x14ac:dyDescent="0.3">
      <c r="A82">
        <v>1</v>
      </c>
      <c r="B82">
        <f t="shared" ca="1" si="4"/>
        <v>358.87178573142171</v>
      </c>
      <c r="C82">
        <v>2527.6052884274304</v>
      </c>
      <c r="D82">
        <f t="shared" si="5"/>
        <v>52527.605288427432</v>
      </c>
      <c r="E82">
        <f t="shared" ca="1" si="6"/>
        <v>8.2587602890808881E-2</v>
      </c>
      <c r="F82">
        <v>0.35108587876068265</v>
      </c>
      <c r="G82">
        <f t="shared" si="7"/>
        <v>10</v>
      </c>
      <c r="I82">
        <v>52527.605288427432</v>
      </c>
      <c r="J82">
        <v>1</v>
      </c>
      <c r="K82">
        <v>10</v>
      </c>
    </row>
    <row r="83" spans="1:11" x14ac:dyDescent="0.3">
      <c r="A83">
        <v>1</v>
      </c>
      <c r="B83">
        <f t="shared" ca="1" si="4"/>
        <v>513.47950502341416</v>
      </c>
      <c r="C83">
        <v>-1995.8549752814736</v>
      </c>
      <c r="D83">
        <f t="shared" si="5"/>
        <v>48004.145024718528</v>
      </c>
      <c r="E83">
        <f t="shared" ca="1" si="6"/>
        <v>-0.28873636477602921</v>
      </c>
      <c r="F83">
        <v>0.12373829820448935</v>
      </c>
      <c r="G83">
        <f t="shared" si="7"/>
        <v>9</v>
      </c>
      <c r="I83">
        <v>48004.145024718528</v>
      </c>
      <c r="J83">
        <v>1</v>
      </c>
      <c r="K83">
        <v>9</v>
      </c>
    </row>
    <row r="84" spans="1:11" x14ac:dyDescent="0.3">
      <c r="A84">
        <v>1</v>
      </c>
      <c r="B84">
        <f t="shared" ca="1" si="4"/>
        <v>-3206.5969398483085</v>
      </c>
      <c r="C84">
        <v>1951.4698243895266</v>
      </c>
      <c r="D84">
        <f t="shared" si="5"/>
        <v>51951.469824389525</v>
      </c>
      <c r="E84">
        <f t="shared" ca="1" si="6"/>
        <v>-0.219814987191427</v>
      </c>
      <c r="F84">
        <v>-0.35633883441706671</v>
      </c>
      <c r="G84">
        <f t="shared" si="7"/>
        <v>9</v>
      </c>
      <c r="I84">
        <v>51951.469824389525</v>
      </c>
      <c r="J84">
        <v>1</v>
      </c>
      <c r="K84">
        <v>9</v>
      </c>
    </row>
    <row r="85" spans="1:11" x14ac:dyDescent="0.3">
      <c r="A85">
        <v>1</v>
      </c>
      <c r="B85">
        <f t="shared" ca="1" si="4"/>
        <v>-5465.8218467632187</v>
      </c>
      <c r="C85">
        <v>134.47569530081373</v>
      </c>
      <c r="D85">
        <f t="shared" si="5"/>
        <v>50134.475695300811</v>
      </c>
      <c r="E85">
        <f t="shared" ca="1" si="6"/>
        <v>-0.44160013204554294</v>
      </c>
      <c r="F85">
        <v>-0.12598007887890136</v>
      </c>
      <c r="G85">
        <f t="shared" si="7"/>
        <v>9</v>
      </c>
      <c r="I85">
        <v>50134.475695300811</v>
      </c>
      <c r="J85">
        <v>1</v>
      </c>
      <c r="K85">
        <v>9</v>
      </c>
    </row>
    <row r="86" spans="1:11" x14ac:dyDescent="0.3">
      <c r="A86">
        <v>1</v>
      </c>
      <c r="B86">
        <f t="shared" ca="1" si="4"/>
        <v>-4749.045004782266</v>
      </c>
      <c r="C86">
        <v>3810.431807585026</v>
      </c>
      <c r="D86">
        <f t="shared" si="5"/>
        <v>53810.431807585024</v>
      </c>
      <c r="E86">
        <f t="shared" ca="1" si="6"/>
        <v>-0.45835864520717273</v>
      </c>
      <c r="F86">
        <v>0.69752303034535146</v>
      </c>
      <c r="G86">
        <f t="shared" si="7"/>
        <v>10</v>
      </c>
      <c r="I86">
        <v>53810.431807585024</v>
      </c>
      <c r="J86">
        <v>1</v>
      </c>
      <c r="K86">
        <v>10</v>
      </c>
    </row>
    <row r="87" spans="1:11" x14ac:dyDescent="0.3">
      <c r="A87">
        <v>1</v>
      </c>
      <c r="B87">
        <f t="shared" ca="1" si="4"/>
        <v>1238.5532028172265</v>
      </c>
      <c r="C87">
        <v>4186.619779175453</v>
      </c>
      <c r="D87">
        <f t="shared" si="5"/>
        <v>54186.619779175453</v>
      </c>
      <c r="E87">
        <f t="shared" ca="1" si="6"/>
        <v>-0.1394469440015734</v>
      </c>
      <c r="F87">
        <v>1.0162970412589507</v>
      </c>
      <c r="G87">
        <f t="shared" si="7"/>
        <v>11</v>
      </c>
      <c r="I87">
        <v>54186.619779175453</v>
      </c>
      <c r="J87">
        <v>1</v>
      </c>
      <c r="K87">
        <v>11</v>
      </c>
    </row>
    <row r="88" spans="1:11" x14ac:dyDescent="0.3">
      <c r="A88">
        <v>1</v>
      </c>
      <c r="B88">
        <f t="shared" ca="1" si="4"/>
        <v>-3390.5536500928806</v>
      </c>
      <c r="C88">
        <v>5097.1330611567364</v>
      </c>
      <c r="D88">
        <f t="shared" si="5"/>
        <v>55097.133061156739</v>
      </c>
      <c r="E88">
        <f t="shared" ca="1" si="6"/>
        <v>0.35267941703721134</v>
      </c>
      <c r="F88">
        <v>-0.47993192631718606</v>
      </c>
      <c r="G88">
        <f t="shared" si="7"/>
        <v>10</v>
      </c>
      <c r="I88">
        <v>55097.133061156739</v>
      </c>
      <c r="J88">
        <v>1</v>
      </c>
      <c r="K88">
        <v>10</v>
      </c>
    </row>
    <row r="89" spans="1:11" x14ac:dyDescent="0.3">
      <c r="A89">
        <v>1</v>
      </c>
      <c r="B89">
        <f t="shared" ca="1" si="4"/>
        <v>1845.3861572753851</v>
      </c>
      <c r="C89">
        <v>-550.54359583706002</v>
      </c>
      <c r="D89">
        <f t="shared" si="5"/>
        <v>49449.456404162942</v>
      </c>
      <c r="E89">
        <f t="shared" ca="1" si="6"/>
        <v>-0.37823682812628034</v>
      </c>
      <c r="F89">
        <v>-0.17134245563575565</v>
      </c>
      <c r="G89">
        <f t="shared" si="7"/>
        <v>9</v>
      </c>
      <c r="I89">
        <v>49449.456404162942</v>
      </c>
      <c r="J89">
        <v>1</v>
      </c>
      <c r="K89">
        <v>9</v>
      </c>
    </row>
    <row r="90" spans="1:11" x14ac:dyDescent="0.3">
      <c r="A90">
        <v>1</v>
      </c>
      <c r="B90">
        <f t="shared" ca="1" si="4"/>
        <v>1566.0187480202246</v>
      </c>
      <c r="C90">
        <v>2138.5680125251456</v>
      </c>
      <c r="D90">
        <f t="shared" si="5"/>
        <v>52138.568012525146</v>
      </c>
      <c r="E90">
        <f t="shared" ca="1" si="6"/>
        <v>0.3107076118552855</v>
      </c>
      <c r="F90">
        <v>-0.6749218483621684</v>
      </c>
      <c r="G90">
        <f t="shared" si="7"/>
        <v>9</v>
      </c>
      <c r="I90">
        <v>52138.568012525146</v>
      </c>
      <c r="J90">
        <v>1</v>
      </c>
      <c r="K90">
        <v>9</v>
      </c>
    </row>
    <row r="91" spans="1:11" x14ac:dyDescent="0.3">
      <c r="A91">
        <v>1</v>
      </c>
      <c r="B91">
        <f t="shared" ca="1" si="4"/>
        <v>4082.3694143578618</v>
      </c>
      <c r="C91">
        <v>4019.7837154572098</v>
      </c>
      <c r="D91">
        <f t="shared" si="5"/>
        <v>54019.783715457212</v>
      </c>
      <c r="E91">
        <f t="shared" ca="1" si="6"/>
        <v>-2.4596382171949999E-2</v>
      </c>
      <c r="F91">
        <v>0.13377987517489859</v>
      </c>
      <c r="G91">
        <f t="shared" si="7"/>
        <v>10</v>
      </c>
      <c r="I91">
        <v>54019.783715457212</v>
      </c>
      <c r="J91">
        <v>1</v>
      </c>
      <c r="K91">
        <v>10</v>
      </c>
    </row>
    <row r="92" spans="1:11" x14ac:dyDescent="0.3">
      <c r="A92">
        <v>1</v>
      </c>
      <c r="B92">
        <f t="shared" ca="1" si="4"/>
        <v>2494.0768691163398</v>
      </c>
      <c r="C92">
        <v>2202.556311184057</v>
      </c>
      <c r="D92">
        <f t="shared" si="5"/>
        <v>52202.55631118406</v>
      </c>
      <c r="E92">
        <f t="shared" ca="1" si="6"/>
        <v>-0.15220957152182474</v>
      </c>
      <c r="F92">
        <v>0.44905702211145232</v>
      </c>
      <c r="G92">
        <f t="shared" si="7"/>
        <v>10</v>
      </c>
      <c r="I92">
        <v>52202.55631118406</v>
      </c>
      <c r="J92">
        <v>1</v>
      </c>
      <c r="K92">
        <v>10</v>
      </c>
    </row>
    <row r="93" spans="1:11" x14ac:dyDescent="0.3">
      <c r="A93">
        <v>1</v>
      </c>
      <c r="B93">
        <f t="shared" ca="1" si="4"/>
        <v>-18.394532794759446</v>
      </c>
      <c r="C93">
        <v>-1502.0447973031717</v>
      </c>
      <c r="D93">
        <f t="shared" si="5"/>
        <v>48497.95520269683</v>
      </c>
      <c r="E93">
        <f t="shared" ca="1" si="6"/>
        <v>-0.58924378343416572</v>
      </c>
      <c r="F93">
        <v>-0.36877858870555219</v>
      </c>
      <c r="G93">
        <f t="shared" si="7"/>
        <v>8</v>
      </c>
      <c r="I93">
        <v>48497.95520269683</v>
      </c>
      <c r="J93">
        <v>1</v>
      </c>
      <c r="K93">
        <v>8</v>
      </c>
    </row>
    <row r="94" spans="1:11" x14ac:dyDescent="0.3">
      <c r="A94">
        <v>1</v>
      </c>
      <c r="B94">
        <f t="shared" ca="1" si="4"/>
        <v>-831.77208584645916</v>
      </c>
      <c r="C94">
        <v>161.12445995967582</v>
      </c>
      <c r="D94">
        <f t="shared" si="5"/>
        <v>50161.124459959676</v>
      </c>
      <c r="E94">
        <f t="shared" ca="1" si="6"/>
        <v>-1.0810784099693036</v>
      </c>
      <c r="F94">
        <v>-0.46503630986583427</v>
      </c>
      <c r="G94">
        <f t="shared" si="7"/>
        <v>9</v>
      </c>
      <c r="I94">
        <v>50161.124459959676</v>
      </c>
      <c r="J94">
        <v>1</v>
      </c>
      <c r="K94">
        <v>9</v>
      </c>
    </row>
    <row r="95" spans="1:11" x14ac:dyDescent="0.3">
      <c r="A95">
        <v>1</v>
      </c>
      <c r="B95">
        <f t="shared" ca="1" si="4"/>
        <v>-757.57571735253919</v>
      </c>
      <c r="C95">
        <v>-868.73450311605586</v>
      </c>
      <c r="D95">
        <f t="shared" si="5"/>
        <v>49131.265496883942</v>
      </c>
      <c r="E95">
        <f t="shared" ca="1" si="6"/>
        <v>0.59786677410920175</v>
      </c>
      <c r="F95">
        <v>-8.3660094477635477E-2</v>
      </c>
      <c r="G95">
        <f t="shared" si="7"/>
        <v>9</v>
      </c>
      <c r="I95">
        <v>49131.265496883942</v>
      </c>
      <c r="J95">
        <v>1</v>
      </c>
      <c r="K95">
        <v>9</v>
      </c>
    </row>
    <row r="96" spans="1:11" x14ac:dyDescent="0.3">
      <c r="A96">
        <v>1</v>
      </c>
      <c r="B96">
        <f t="shared" ca="1" si="4"/>
        <v>-1522.3817756209328</v>
      </c>
      <c r="C96">
        <v>-2492.2114952592588</v>
      </c>
      <c r="D96">
        <f t="shared" si="5"/>
        <v>47507.78850474074</v>
      </c>
      <c r="E96">
        <f t="shared" ca="1" si="6"/>
        <v>-0.32367704310505524</v>
      </c>
      <c r="F96">
        <v>-8.6884211033450565E-2</v>
      </c>
      <c r="G96">
        <f t="shared" si="7"/>
        <v>8</v>
      </c>
      <c r="I96">
        <v>47507.78850474074</v>
      </c>
      <c r="J96">
        <v>1</v>
      </c>
      <c r="K96">
        <v>8</v>
      </c>
    </row>
    <row r="97" spans="1:11" x14ac:dyDescent="0.3">
      <c r="A97">
        <v>1</v>
      </c>
      <c r="B97">
        <f t="shared" ca="1" si="4"/>
        <v>-4001.5523299847246</v>
      </c>
      <c r="C97">
        <v>621.07222305659786</v>
      </c>
      <c r="D97">
        <f t="shared" si="5"/>
        <v>50621.072223056595</v>
      </c>
      <c r="E97">
        <f t="shared" ca="1" si="6"/>
        <v>7.732917919915859E-2</v>
      </c>
      <c r="F97">
        <v>0.26059701367642429</v>
      </c>
      <c r="G97">
        <f t="shared" si="7"/>
        <v>9</v>
      </c>
      <c r="I97">
        <v>50621.072223056595</v>
      </c>
      <c r="J97">
        <v>1</v>
      </c>
      <c r="K97">
        <v>9</v>
      </c>
    </row>
    <row r="98" spans="1:11" x14ac:dyDescent="0.3">
      <c r="A98">
        <v>1</v>
      </c>
      <c r="B98">
        <f t="shared" ca="1" si="4"/>
        <v>-4.6750388561743907</v>
      </c>
      <c r="C98">
        <v>1643.5543251063086</v>
      </c>
      <c r="D98">
        <f t="shared" si="5"/>
        <v>51643.554325106306</v>
      </c>
      <c r="E98">
        <f t="shared" ca="1" si="6"/>
        <v>0.40990496437273005</v>
      </c>
      <c r="F98">
        <v>0.63952544153646762</v>
      </c>
      <c r="G98">
        <f t="shared" si="7"/>
        <v>10</v>
      </c>
      <c r="I98">
        <v>51643.554325106306</v>
      </c>
      <c r="J98">
        <v>1</v>
      </c>
      <c r="K98">
        <v>10</v>
      </c>
    </row>
    <row r="99" spans="1:11" x14ac:dyDescent="0.3">
      <c r="A99">
        <v>1</v>
      </c>
      <c r="B99">
        <f t="shared" ca="1" si="4"/>
        <v>-2404.87021463171</v>
      </c>
      <c r="C99">
        <v>-1387.9575178757743</v>
      </c>
      <c r="D99">
        <f t="shared" si="5"/>
        <v>48612.042482124227</v>
      </c>
      <c r="E99">
        <f t="shared" ca="1" si="6"/>
        <v>0.41976558165369215</v>
      </c>
      <c r="F99">
        <v>0.10507762696180464</v>
      </c>
      <c r="G99">
        <f t="shared" si="7"/>
        <v>9</v>
      </c>
      <c r="I99">
        <v>48612.042482124227</v>
      </c>
      <c r="J99">
        <v>1</v>
      </c>
      <c r="K99">
        <v>9</v>
      </c>
    </row>
    <row r="100" spans="1:11" x14ac:dyDescent="0.3">
      <c r="A100">
        <v>1</v>
      </c>
      <c r="B100">
        <f t="shared" ca="1" si="4"/>
        <v>500.50432988583668</v>
      </c>
      <c r="C100">
        <v>345.46686430553882</v>
      </c>
      <c r="D100">
        <f t="shared" si="5"/>
        <v>50345.466864305541</v>
      </c>
      <c r="E100">
        <f t="shared" ca="1" si="6"/>
        <v>-0.18608516157361271</v>
      </c>
      <c r="F100">
        <v>0.73036092118438301</v>
      </c>
      <c r="G100">
        <f t="shared" si="7"/>
        <v>10</v>
      </c>
      <c r="I100">
        <v>50345.466864305541</v>
      </c>
      <c r="J100">
        <v>1</v>
      </c>
      <c r="K100">
        <v>10</v>
      </c>
    </row>
    <row r="101" spans="1:11" x14ac:dyDescent="0.3">
      <c r="A101">
        <v>1</v>
      </c>
      <c r="B101">
        <f t="shared" ca="1" si="4"/>
        <v>6038.9378393962461</v>
      </c>
      <c r="C101">
        <v>873.08771064932716</v>
      </c>
      <c r="D101">
        <f t="shared" si="5"/>
        <v>50873.087710649328</v>
      </c>
      <c r="E101">
        <f t="shared" ca="1" si="6"/>
        <v>0.5417423235834371</v>
      </c>
      <c r="F101">
        <v>0.33023623836717531</v>
      </c>
      <c r="G101">
        <f t="shared" si="7"/>
        <v>10</v>
      </c>
      <c r="I101">
        <v>50873.087710649328</v>
      </c>
      <c r="J101">
        <v>1</v>
      </c>
      <c r="K101">
        <v>10</v>
      </c>
    </row>
  </sheetData>
  <mergeCells count="2">
    <mergeCell ref="M1:V1"/>
    <mergeCell ref="M24:V24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32E3A-E7A8-4F02-8ED0-F427006B38D8}">
  <dimension ref="A1:W105"/>
  <sheetViews>
    <sheetView topLeftCell="E25" workbookViewId="0">
      <selection activeCell="M44" sqref="M44"/>
    </sheetView>
  </sheetViews>
  <sheetFormatPr defaultRowHeight="14.4" x14ac:dyDescent="0.3"/>
  <cols>
    <col min="1" max="1" width="33.109375" bestFit="1" customWidth="1"/>
    <col min="2" max="2" width="11" bestFit="1" customWidth="1"/>
    <col min="3" max="3" width="12.6640625" bestFit="1" customWidth="1"/>
    <col min="4" max="4" width="12.6640625" customWidth="1"/>
    <col min="5" max="5" width="16.33203125" bestFit="1" customWidth="1"/>
    <col min="6" max="7" width="10.44140625" customWidth="1"/>
    <col min="9" max="9" width="5.88671875" style="39" customWidth="1"/>
    <col min="12" max="12" width="16.33203125" bestFit="1" customWidth="1"/>
    <col min="13" max="13" width="26.5546875" bestFit="1" customWidth="1"/>
    <col min="15" max="15" width="46.6640625" customWidth="1"/>
    <col min="16" max="16" width="23.6640625" bestFit="1" customWidth="1"/>
    <col min="17" max="17" width="14.5546875" bestFit="1" customWidth="1"/>
    <col min="18" max="18" width="12.6640625" bestFit="1" customWidth="1"/>
    <col min="19" max="19" width="12" bestFit="1" customWidth="1"/>
    <col min="20" max="20" width="13.44140625" bestFit="1" customWidth="1"/>
    <col min="21" max="21" width="12.6640625" bestFit="1" customWidth="1"/>
  </cols>
  <sheetData>
    <row r="1" spans="1:23" x14ac:dyDescent="0.3">
      <c r="A1" s="87" t="s">
        <v>91</v>
      </c>
      <c r="B1" s="88"/>
      <c r="C1" s="88" t="s">
        <v>98</v>
      </c>
      <c r="D1" s="88"/>
      <c r="E1" s="88"/>
      <c r="F1" s="88"/>
      <c r="G1" s="88"/>
      <c r="H1" s="88"/>
      <c r="I1" s="89"/>
      <c r="J1" s="88"/>
      <c r="K1" s="88"/>
      <c r="L1" s="88"/>
      <c r="M1" s="90"/>
      <c r="N1" s="56"/>
      <c r="O1" s="56"/>
      <c r="P1" s="56"/>
    </row>
    <row r="2" spans="1:23" x14ac:dyDescent="0.3">
      <c r="A2" s="91" t="s">
        <v>92</v>
      </c>
      <c r="B2" s="56"/>
      <c r="C2" s="56" t="s">
        <v>99</v>
      </c>
      <c r="D2" s="56"/>
      <c r="E2" s="56"/>
      <c r="F2" s="56"/>
      <c r="G2" s="56"/>
      <c r="H2" s="56"/>
      <c r="I2" s="92"/>
      <c r="J2" s="56"/>
      <c r="K2" s="56"/>
      <c r="L2" s="56"/>
      <c r="M2" s="93"/>
      <c r="N2" s="56"/>
      <c r="O2" s="56"/>
      <c r="P2" s="56"/>
    </row>
    <row r="3" spans="1:23" x14ac:dyDescent="0.3">
      <c r="A3" s="91" t="s">
        <v>93</v>
      </c>
      <c r="B3" s="56"/>
      <c r="C3" s="56" t="s">
        <v>100</v>
      </c>
      <c r="D3" s="56"/>
      <c r="E3" s="56"/>
      <c r="F3" s="56"/>
      <c r="G3" s="56"/>
      <c r="H3" s="56"/>
      <c r="I3" s="92"/>
      <c r="J3" s="56"/>
      <c r="K3" s="56"/>
      <c r="L3" s="56"/>
      <c r="M3" s="93"/>
      <c r="N3" s="56"/>
      <c r="O3" s="56"/>
      <c r="P3" s="56"/>
    </row>
    <row r="4" spans="1:23" ht="36" x14ac:dyDescent="0.3">
      <c r="A4" s="94" t="s">
        <v>94</v>
      </c>
      <c r="B4" s="95"/>
      <c r="C4" s="95" t="s">
        <v>96</v>
      </c>
      <c r="D4" s="95"/>
      <c r="E4" s="95"/>
      <c r="F4" s="95"/>
      <c r="G4" s="96"/>
      <c r="H4" s="96"/>
      <c r="I4" s="97"/>
      <c r="J4" s="96"/>
      <c r="K4" s="96"/>
      <c r="L4" s="96"/>
      <c r="M4" s="98"/>
      <c r="N4" s="56"/>
      <c r="O4" s="99" t="s">
        <v>97</v>
      </c>
      <c r="P4" s="86">
        <v>8</v>
      </c>
    </row>
    <row r="5" spans="1:23" x14ac:dyDescent="0.3">
      <c r="A5" t="s">
        <v>81</v>
      </c>
      <c r="B5" t="s">
        <v>82</v>
      </c>
      <c r="C5" t="s">
        <v>61</v>
      </c>
      <c r="D5" t="s">
        <v>60</v>
      </c>
      <c r="E5" t="s">
        <v>90</v>
      </c>
      <c r="F5" t="s">
        <v>2</v>
      </c>
      <c r="G5" t="s">
        <v>2</v>
      </c>
      <c r="H5" t="s">
        <v>84</v>
      </c>
      <c r="J5" t="s">
        <v>84</v>
      </c>
      <c r="K5" t="s">
        <v>81</v>
      </c>
      <c r="L5" t="s">
        <v>90</v>
      </c>
      <c r="M5" t="s">
        <v>116</v>
      </c>
    </row>
    <row r="6" spans="1:23" ht="18" x14ac:dyDescent="0.35">
      <c r="A6">
        <v>1</v>
      </c>
      <c r="B6">
        <v>10</v>
      </c>
      <c r="C6">
        <f ca="1">NORMINV(RAND(),0,0.5)</f>
        <v>9.2024083406156781E-2</v>
      </c>
      <c r="D6">
        <v>-0.48634211712017578</v>
      </c>
      <c r="E6">
        <f>2+4*A6+3*B6+D6</f>
        <v>35.513657882879826</v>
      </c>
      <c r="F6">
        <f ca="1">NORMINV(RAND(),0,0.8)</f>
        <v>-0.857400534780423</v>
      </c>
      <c r="G6">
        <v>0.14062485795797725</v>
      </c>
      <c r="H6">
        <f>1+2*A6+3*B6+1.5*E6+G6</f>
        <v>86.411111682277706</v>
      </c>
      <c r="J6">
        <v>86.411111682277706</v>
      </c>
      <c r="K6">
        <v>1</v>
      </c>
      <c r="L6">
        <v>35.711517768003112</v>
      </c>
      <c r="M6">
        <f>K6*L6</f>
        <v>35.711517768003112</v>
      </c>
      <c r="O6" s="116" t="s">
        <v>88</v>
      </c>
      <c r="P6" s="117"/>
      <c r="Q6" s="117"/>
      <c r="R6" s="117"/>
      <c r="S6" s="117"/>
      <c r="T6" s="117"/>
      <c r="U6" s="117"/>
      <c r="V6" s="117"/>
      <c r="W6" s="118"/>
    </row>
    <row r="7" spans="1:23" ht="15.6" x14ac:dyDescent="0.3">
      <c r="A7">
        <v>1</v>
      </c>
      <c r="B7">
        <v>10</v>
      </c>
      <c r="C7">
        <f t="shared" ref="C7:C70" ca="1" si="0">NORMINV(RAND(),0,0.5)</f>
        <v>0.29516108719245465</v>
      </c>
      <c r="D7">
        <v>0.47092119702932028</v>
      </c>
      <c r="E7">
        <f t="shared" ref="E7:E70" si="1">2+4*A7+3*B7+D7</f>
        <v>36.47092119702932</v>
      </c>
      <c r="F7">
        <f t="shared" ref="F7:F70" ca="1" si="2">NORMINV(RAND(),0,0.8)</f>
        <v>0.9527951217498698</v>
      </c>
      <c r="G7">
        <v>-0.45871009711796007</v>
      </c>
      <c r="H7">
        <f>1+2*A7+3*B7+1.5*E7+G7</f>
        <v>87.247671698426018</v>
      </c>
      <c r="J7">
        <v>87.247671698426018</v>
      </c>
      <c r="K7">
        <v>1</v>
      </c>
      <c r="L7">
        <v>36.192887597871518</v>
      </c>
      <c r="M7">
        <f t="shared" ref="M7:M70" si="3">K7*L7</f>
        <v>36.192887597871518</v>
      </c>
      <c r="O7" s="84" t="s">
        <v>89</v>
      </c>
      <c r="P7" s="85">
        <f>P25</f>
        <v>7.9185736353979381</v>
      </c>
      <c r="Q7" s="27"/>
      <c r="R7" s="27"/>
      <c r="S7" s="27"/>
      <c r="T7" s="27"/>
      <c r="U7" s="27"/>
      <c r="V7" s="27"/>
      <c r="W7" s="55"/>
    </row>
    <row r="8" spans="1:23" x14ac:dyDescent="0.3">
      <c r="A8">
        <v>1</v>
      </c>
      <c r="B8">
        <v>10</v>
      </c>
      <c r="C8">
        <f t="shared" ca="1" si="0"/>
        <v>-0.32245429400324421</v>
      </c>
      <c r="D8">
        <v>-0.3959535820397535</v>
      </c>
      <c r="E8">
        <f t="shared" si="1"/>
        <v>35.604046417960248</v>
      </c>
      <c r="F8">
        <f t="shared" ca="1" si="2"/>
        <v>0.37981858949833902</v>
      </c>
      <c r="G8">
        <v>-0.24661788332168477</v>
      </c>
      <c r="H8">
        <f>1+2*A8+3*B8+1.5*E8+G8</f>
        <v>86.159451743618675</v>
      </c>
      <c r="J8">
        <v>86.159451743618675</v>
      </c>
      <c r="K8">
        <v>1</v>
      </c>
      <c r="L8">
        <v>35.929871075429141</v>
      </c>
      <c r="M8">
        <f t="shared" si="3"/>
        <v>35.929871075429141</v>
      </c>
      <c r="O8" s="77" t="s">
        <v>7</v>
      </c>
      <c r="P8" s="27"/>
      <c r="Q8" s="27"/>
      <c r="R8" s="27"/>
      <c r="S8" s="27"/>
      <c r="T8" s="27"/>
      <c r="U8" s="27"/>
      <c r="V8" s="27"/>
      <c r="W8" s="55"/>
    </row>
    <row r="9" spans="1:23" ht="15" thickBot="1" x14ac:dyDescent="0.35">
      <c r="A9">
        <v>1</v>
      </c>
      <c r="B9">
        <v>10</v>
      </c>
      <c r="C9">
        <f t="shared" ca="1" si="0"/>
        <v>-6.5856170162923486E-2</v>
      </c>
      <c r="D9">
        <v>0.34005492028276274</v>
      </c>
      <c r="E9">
        <f t="shared" si="1"/>
        <v>36.340054920282761</v>
      </c>
      <c r="F9">
        <f t="shared" ca="1" si="2"/>
        <v>-0.38684841739692177</v>
      </c>
      <c r="G9">
        <v>2.926392534292914E-2</v>
      </c>
      <c r="H9">
        <f t="shared" ref="H9:H70" si="4">1+2*A9+3*B9+1.5*E9+G9</f>
        <v>87.539346305767069</v>
      </c>
      <c r="J9">
        <v>87.539346305767069</v>
      </c>
      <c r="K9">
        <v>1</v>
      </c>
      <c r="L9">
        <v>35.07952645324405</v>
      </c>
      <c r="M9">
        <f t="shared" si="3"/>
        <v>35.07952645324405</v>
      </c>
      <c r="O9" s="77"/>
      <c r="P9" s="27"/>
      <c r="Q9" s="27"/>
      <c r="R9" s="27"/>
      <c r="S9" s="27"/>
      <c r="T9" s="27"/>
      <c r="U9" s="27"/>
      <c r="V9" s="27"/>
      <c r="W9" s="55"/>
    </row>
    <row r="10" spans="1:23" x14ac:dyDescent="0.3">
      <c r="A10">
        <v>1</v>
      </c>
      <c r="B10">
        <v>10</v>
      </c>
      <c r="C10">
        <f t="shared" ca="1" si="0"/>
        <v>0.84678931172329486</v>
      </c>
      <c r="D10">
        <v>0.23381376236782472</v>
      </c>
      <c r="E10">
        <f t="shared" si="1"/>
        <v>36.233813762367824</v>
      </c>
      <c r="F10">
        <f t="shared" ca="1" si="2"/>
        <v>0.30465006078525902</v>
      </c>
      <c r="G10">
        <v>-0.38109294830146756</v>
      </c>
      <c r="H10">
        <f t="shared" si="4"/>
        <v>86.969627695250267</v>
      </c>
      <c r="J10">
        <v>86.969627695250267</v>
      </c>
      <c r="K10">
        <v>1</v>
      </c>
      <c r="L10">
        <v>36.05882058719088</v>
      </c>
      <c r="M10">
        <f t="shared" si="3"/>
        <v>36.05882058719088</v>
      </c>
      <c r="O10" s="78" t="s">
        <v>8</v>
      </c>
      <c r="P10" s="28"/>
      <c r="Q10" s="27"/>
      <c r="R10" s="27"/>
      <c r="S10" s="27"/>
      <c r="T10" s="27"/>
      <c r="U10" s="27"/>
      <c r="V10" s="27"/>
      <c r="W10" s="55"/>
    </row>
    <row r="11" spans="1:23" x14ac:dyDescent="0.3">
      <c r="A11">
        <v>1</v>
      </c>
      <c r="B11">
        <f>B6-1</f>
        <v>9</v>
      </c>
      <c r="C11">
        <f t="shared" ca="1" si="0"/>
        <v>0.34337284235112236</v>
      </c>
      <c r="D11">
        <v>-0.32011976485536242</v>
      </c>
      <c r="E11">
        <f t="shared" si="1"/>
        <v>32.679880235144637</v>
      </c>
      <c r="F11">
        <f t="shared" ca="1" si="2"/>
        <v>0.32860465084628315</v>
      </c>
      <c r="G11">
        <v>-0.14896583001174132</v>
      </c>
      <c r="H11">
        <f t="shared" si="4"/>
        <v>78.870854522705201</v>
      </c>
      <c r="J11">
        <v>78.870854522705201</v>
      </c>
      <c r="K11">
        <v>1</v>
      </c>
      <c r="L11">
        <v>32.963648058360654</v>
      </c>
      <c r="M11">
        <f t="shared" si="3"/>
        <v>32.963648058360654</v>
      </c>
      <c r="O11" s="77" t="s">
        <v>9</v>
      </c>
      <c r="P11" s="27">
        <v>0.18226367377953348</v>
      </c>
      <c r="Q11" s="27"/>
      <c r="R11" s="27"/>
      <c r="S11" s="27"/>
      <c r="T11" s="27"/>
      <c r="U11" s="27"/>
      <c r="V11" s="27"/>
      <c r="W11" s="55"/>
    </row>
    <row r="12" spans="1:23" x14ac:dyDescent="0.3">
      <c r="A12">
        <v>1</v>
      </c>
      <c r="B12">
        <f t="shared" ref="B12:B55" si="5">B7-1</f>
        <v>9</v>
      </c>
      <c r="C12">
        <f t="shared" ca="1" si="0"/>
        <v>-0.21285360369709766</v>
      </c>
      <c r="D12">
        <v>-1.0351359699784344</v>
      </c>
      <c r="E12">
        <f t="shared" si="1"/>
        <v>31.964864030021566</v>
      </c>
      <c r="F12">
        <f t="shared" ca="1" si="2"/>
        <v>-0.53704641947134901</v>
      </c>
      <c r="G12">
        <v>-0.50611828896708655</v>
      </c>
      <c r="H12">
        <f t="shared" si="4"/>
        <v>77.441177756065258</v>
      </c>
      <c r="J12">
        <v>77.441177756065258</v>
      </c>
      <c r="K12">
        <v>1</v>
      </c>
      <c r="L12">
        <v>33.209306069840565</v>
      </c>
      <c r="M12">
        <f t="shared" si="3"/>
        <v>33.209306069840565</v>
      </c>
      <c r="O12" s="77" t="s">
        <v>10</v>
      </c>
      <c r="P12" s="27">
        <v>3.3220046779612197E-2</v>
      </c>
      <c r="Q12" s="27"/>
      <c r="R12" s="27"/>
      <c r="S12" s="27"/>
      <c r="T12" s="27"/>
      <c r="U12" s="27"/>
      <c r="V12" s="27"/>
      <c r="W12" s="55"/>
    </row>
    <row r="13" spans="1:23" x14ac:dyDescent="0.3">
      <c r="A13">
        <v>1</v>
      </c>
      <c r="B13">
        <f t="shared" si="5"/>
        <v>9</v>
      </c>
      <c r="C13">
        <f t="shared" ca="1" si="0"/>
        <v>-0.69663118299011917</v>
      </c>
      <c r="D13">
        <v>0.44977620804787594</v>
      </c>
      <c r="E13">
        <f t="shared" si="1"/>
        <v>33.449776208047879</v>
      </c>
      <c r="F13">
        <f t="shared" ca="1" si="2"/>
        <v>-1.0498842702754829</v>
      </c>
      <c r="G13">
        <v>-0.32174707286881998</v>
      </c>
      <c r="H13">
        <f t="shared" si="4"/>
        <v>79.852917239203009</v>
      </c>
      <c r="J13">
        <v>79.852917239203009</v>
      </c>
      <c r="K13">
        <v>1</v>
      </c>
      <c r="L13">
        <v>32.89376532513802</v>
      </c>
      <c r="M13">
        <f t="shared" si="3"/>
        <v>32.89376532513802</v>
      </c>
      <c r="O13" s="77" t="s">
        <v>11</v>
      </c>
      <c r="P13" s="27">
        <v>2.3354945216138852E-2</v>
      </c>
      <c r="Q13" s="27"/>
      <c r="R13" s="27"/>
      <c r="S13" s="27"/>
      <c r="T13" s="27"/>
      <c r="U13" s="27"/>
      <c r="V13" s="27"/>
      <c r="W13" s="55"/>
    </row>
    <row r="14" spans="1:23" x14ac:dyDescent="0.3">
      <c r="A14">
        <v>1</v>
      </c>
      <c r="B14">
        <f t="shared" si="5"/>
        <v>9</v>
      </c>
      <c r="C14">
        <f t="shared" ca="1" si="0"/>
        <v>-0.26874848567066473</v>
      </c>
      <c r="D14">
        <v>-0.34754599640991035</v>
      </c>
      <c r="E14">
        <f t="shared" si="1"/>
        <v>32.652454003590087</v>
      </c>
      <c r="F14">
        <f t="shared" ca="1" si="2"/>
        <v>-1.027652271869022</v>
      </c>
      <c r="G14">
        <v>-0.37862261330144664</v>
      </c>
      <c r="H14">
        <f t="shared" si="4"/>
        <v>78.600058392083682</v>
      </c>
      <c r="J14">
        <v>78.600058392083682</v>
      </c>
      <c r="K14">
        <v>1</v>
      </c>
      <c r="L14">
        <v>33.175159912765238</v>
      </c>
      <c r="M14">
        <f t="shared" si="3"/>
        <v>33.175159912765238</v>
      </c>
      <c r="O14" s="77" t="s">
        <v>12</v>
      </c>
      <c r="P14" s="27">
        <v>21.575835610079473</v>
      </c>
      <c r="Q14" s="27"/>
      <c r="R14" s="27"/>
      <c r="S14" s="27"/>
      <c r="T14" s="27"/>
      <c r="U14" s="27"/>
      <c r="V14" s="27"/>
      <c r="W14" s="55"/>
    </row>
    <row r="15" spans="1:23" ht="15" thickBot="1" x14ac:dyDescent="0.35">
      <c r="A15">
        <v>1</v>
      </c>
      <c r="B15">
        <f t="shared" si="5"/>
        <v>9</v>
      </c>
      <c r="C15">
        <f t="shared" ca="1" si="0"/>
        <v>0.24172635015896124</v>
      </c>
      <c r="D15">
        <v>-0.45681350083848177</v>
      </c>
      <c r="E15">
        <f t="shared" si="1"/>
        <v>32.543186499161521</v>
      </c>
      <c r="F15">
        <f t="shared" ca="1" si="2"/>
        <v>1.0738187674481594</v>
      </c>
      <c r="G15">
        <v>0.40577211359415721</v>
      </c>
      <c r="H15">
        <f t="shared" si="4"/>
        <v>79.220551862336436</v>
      </c>
      <c r="J15">
        <v>79.220551862336436</v>
      </c>
      <c r="K15">
        <v>1</v>
      </c>
      <c r="L15">
        <v>33.169883474546907</v>
      </c>
      <c r="M15">
        <f t="shared" si="3"/>
        <v>33.169883474546907</v>
      </c>
      <c r="O15" s="79" t="s">
        <v>13</v>
      </c>
      <c r="P15" s="29">
        <v>100</v>
      </c>
      <c r="Q15" s="27"/>
      <c r="R15" s="27"/>
      <c r="S15" s="27"/>
      <c r="T15" s="27"/>
      <c r="U15" s="27"/>
      <c r="V15" s="27"/>
      <c r="W15" s="55"/>
    </row>
    <row r="16" spans="1:23" x14ac:dyDescent="0.3">
      <c r="A16">
        <v>1</v>
      </c>
      <c r="B16">
        <f t="shared" si="5"/>
        <v>8</v>
      </c>
      <c r="C16">
        <f t="shared" ca="1" si="0"/>
        <v>-8.9778108055975248E-2</v>
      </c>
      <c r="D16">
        <v>-9.0207256754012588E-2</v>
      </c>
      <c r="E16">
        <f t="shared" si="1"/>
        <v>29.909792743245987</v>
      </c>
      <c r="F16">
        <f t="shared" ca="1" si="2"/>
        <v>-0.1412565321908158</v>
      </c>
      <c r="G16">
        <v>-0.64170459233747446</v>
      </c>
      <c r="H16">
        <f t="shared" si="4"/>
        <v>71.222984522531505</v>
      </c>
      <c r="J16">
        <v>71.222984522531505</v>
      </c>
      <c r="K16">
        <v>1</v>
      </c>
      <c r="L16">
        <v>29.528021022168765</v>
      </c>
      <c r="M16">
        <f t="shared" si="3"/>
        <v>29.528021022168765</v>
      </c>
      <c r="O16" s="77"/>
      <c r="P16" s="27"/>
      <c r="Q16" s="27"/>
      <c r="R16" s="27"/>
      <c r="S16" s="27"/>
      <c r="T16" s="27"/>
      <c r="U16" s="27"/>
      <c r="V16" s="27"/>
      <c r="W16" s="55"/>
    </row>
    <row r="17" spans="1:23" ht="15" thickBot="1" x14ac:dyDescent="0.35">
      <c r="A17">
        <v>1</v>
      </c>
      <c r="B17">
        <f t="shared" si="5"/>
        <v>8</v>
      </c>
      <c r="C17">
        <f t="shared" ca="1" si="0"/>
        <v>5.2296733590130623E-2</v>
      </c>
      <c r="D17">
        <v>0.17420269519557707</v>
      </c>
      <c r="E17">
        <f t="shared" si="1"/>
        <v>30.174202695195579</v>
      </c>
      <c r="F17">
        <f t="shared" ca="1" si="2"/>
        <v>-1.4877614534388137</v>
      </c>
      <c r="G17">
        <v>-0.59078091585437231</v>
      </c>
      <c r="H17">
        <f t="shared" si="4"/>
        <v>71.670523126939003</v>
      </c>
      <c r="J17">
        <v>71.670523126939003</v>
      </c>
      <c r="K17">
        <v>1</v>
      </c>
      <c r="L17">
        <v>29.227532717193572</v>
      </c>
      <c r="M17">
        <f t="shared" si="3"/>
        <v>29.227532717193572</v>
      </c>
      <c r="O17" s="77" t="s">
        <v>14</v>
      </c>
      <c r="P17" s="27"/>
      <c r="Q17" s="27"/>
      <c r="R17" s="27"/>
      <c r="S17" s="27"/>
      <c r="T17" s="27"/>
      <c r="U17" s="27"/>
      <c r="V17" s="27"/>
      <c r="W17" s="55"/>
    </row>
    <row r="18" spans="1:23" x14ac:dyDescent="0.3">
      <c r="A18">
        <v>1</v>
      </c>
      <c r="B18">
        <f t="shared" si="5"/>
        <v>8</v>
      </c>
      <c r="C18">
        <f t="shared" ca="1" si="0"/>
        <v>3.9791641470950474E-3</v>
      </c>
      <c r="D18">
        <v>0.29052674034083764</v>
      </c>
      <c r="E18">
        <f t="shared" si="1"/>
        <v>30.290526740340837</v>
      </c>
      <c r="F18">
        <f t="shared" ca="1" si="2"/>
        <v>0.60856273306085562</v>
      </c>
      <c r="G18">
        <v>-1.8029483867539371</v>
      </c>
      <c r="H18">
        <f t="shared" si="4"/>
        <v>70.632841723757309</v>
      </c>
      <c r="J18">
        <v>70.632841723757309</v>
      </c>
      <c r="K18">
        <v>1</v>
      </c>
      <c r="L18">
        <v>30.908536098894011</v>
      </c>
      <c r="M18">
        <f t="shared" si="3"/>
        <v>30.908536098894011</v>
      </c>
      <c r="O18" s="80"/>
      <c r="P18" s="30" t="s">
        <v>19</v>
      </c>
      <c r="Q18" s="30" t="s">
        <v>20</v>
      </c>
      <c r="R18" s="30" t="s">
        <v>21</v>
      </c>
      <c r="S18" s="30" t="s">
        <v>22</v>
      </c>
      <c r="T18" s="30" t="s">
        <v>23</v>
      </c>
      <c r="U18" s="27"/>
      <c r="V18" s="27"/>
      <c r="W18" s="55"/>
    </row>
    <row r="19" spans="1:23" x14ac:dyDescent="0.3">
      <c r="A19">
        <v>1</v>
      </c>
      <c r="B19">
        <f t="shared" si="5"/>
        <v>8</v>
      </c>
      <c r="C19">
        <f t="shared" ca="1" si="0"/>
        <v>-0.6044901690936817</v>
      </c>
      <c r="D19">
        <v>-0.50829078390231652</v>
      </c>
      <c r="E19">
        <f t="shared" si="1"/>
        <v>29.491709216097682</v>
      </c>
      <c r="F19">
        <f t="shared" ca="1" si="2"/>
        <v>0.57305707114447479</v>
      </c>
      <c r="G19">
        <v>0.37095778520222056</v>
      </c>
      <c r="H19">
        <f t="shared" si="4"/>
        <v>71.608521609348742</v>
      </c>
      <c r="J19">
        <v>71.608521609348742</v>
      </c>
      <c r="K19">
        <v>1</v>
      </c>
      <c r="L19">
        <v>30.093365749258691</v>
      </c>
      <c r="M19">
        <f t="shared" si="3"/>
        <v>30.093365749258691</v>
      </c>
      <c r="O19" s="77" t="s">
        <v>15</v>
      </c>
      <c r="P19" s="27">
        <v>1</v>
      </c>
      <c r="Q19" s="27">
        <v>1567.5952104805183</v>
      </c>
      <c r="R19" s="27">
        <v>1567.5952104805183</v>
      </c>
      <c r="S19" s="27">
        <v>3.3674307928681828</v>
      </c>
      <c r="T19" s="27">
        <v>6.9530619688731976E-2</v>
      </c>
      <c r="U19" s="27"/>
      <c r="V19" s="27"/>
      <c r="W19" s="55"/>
    </row>
    <row r="20" spans="1:23" x14ac:dyDescent="0.3">
      <c r="A20">
        <v>1</v>
      </c>
      <c r="B20">
        <f t="shared" si="5"/>
        <v>8</v>
      </c>
      <c r="C20">
        <f t="shared" ca="1" si="0"/>
        <v>1.0115519734603169</v>
      </c>
      <c r="D20">
        <v>3.8349781537108739E-2</v>
      </c>
      <c r="E20">
        <f t="shared" si="1"/>
        <v>30.038349781537107</v>
      </c>
      <c r="F20">
        <f t="shared" ca="1" si="2"/>
        <v>0.50755869622617011</v>
      </c>
      <c r="G20">
        <v>0.65315498818196205</v>
      </c>
      <c r="H20">
        <f t="shared" si="4"/>
        <v>72.710679660487628</v>
      </c>
      <c r="J20">
        <v>72.710679660487628</v>
      </c>
      <c r="K20">
        <v>1</v>
      </c>
      <c r="L20">
        <v>29.918273471405005</v>
      </c>
      <c r="M20">
        <f t="shared" si="3"/>
        <v>29.918273471405005</v>
      </c>
      <c r="O20" s="77" t="s">
        <v>16</v>
      </c>
      <c r="P20" s="27">
        <v>98</v>
      </c>
      <c r="Q20" s="27">
        <v>45620.634862770996</v>
      </c>
      <c r="R20" s="27">
        <v>465.51668227317344</v>
      </c>
      <c r="S20" s="27"/>
      <c r="T20" s="27"/>
      <c r="U20" s="27"/>
      <c r="V20" s="27"/>
      <c r="W20" s="55"/>
    </row>
    <row r="21" spans="1:23" ht="15" thickBot="1" x14ac:dyDescent="0.35">
      <c r="A21">
        <v>1</v>
      </c>
      <c r="B21">
        <f t="shared" si="5"/>
        <v>7</v>
      </c>
      <c r="C21">
        <f t="shared" ca="1" si="0"/>
        <v>0.60755147087721406</v>
      </c>
      <c r="D21">
        <v>-1.3471867313602988</v>
      </c>
      <c r="E21">
        <f t="shared" si="1"/>
        <v>25.652813268639701</v>
      </c>
      <c r="F21">
        <f t="shared" ca="1" si="2"/>
        <v>0.53263748237745623</v>
      </c>
      <c r="G21">
        <v>-0.46476464060313633</v>
      </c>
      <c r="H21">
        <f t="shared" si="4"/>
        <v>62.014455262356414</v>
      </c>
      <c r="J21">
        <v>62.014455262356414</v>
      </c>
      <c r="K21">
        <v>1</v>
      </c>
      <c r="L21">
        <v>27.375758751314667</v>
      </c>
      <c r="M21">
        <f t="shared" si="3"/>
        <v>27.375758751314667</v>
      </c>
      <c r="O21" s="79" t="s">
        <v>17</v>
      </c>
      <c r="P21" s="29">
        <v>99</v>
      </c>
      <c r="Q21" s="29">
        <v>47188.230073251514</v>
      </c>
      <c r="R21" s="29"/>
      <c r="S21" s="29"/>
      <c r="T21" s="29"/>
      <c r="U21" s="27"/>
      <c r="V21" s="27"/>
      <c r="W21" s="55"/>
    </row>
    <row r="22" spans="1:23" ht="15" thickBot="1" x14ac:dyDescent="0.35">
      <c r="A22">
        <v>1</v>
      </c>
      <c r="B22">
        <f t="shared" si="5"/>
        <v>7</v>
      </c>
      <c r="C22">
        <f t="shared" ca="1" si="0"/>
        <v>0.42680223919123572</v>
      </c>
      <c r="D22">
        <v>-0.53677869359915509</v>
      </c>
      <c r="E22">
        <f t="shared" si="1"/>
        <v>26.463221306400843</v>
      </c>
      <c r="F22">
        <f t="shared" ca="1" si="2"/>
        <v>-0.35707824856005277</v>
      </c>
      <c r="G22">
        <v>0.91040185378612604</v>
      </c>
      <c r="H22">
        <f t="shared" si="4"/>
        <v>64.605233813387386</v>
      </c>
      <c r="J22">
        <v>64.605233813387386</v>
      </c>
      <c r="K22">
        <v>1</v>
      </c>
      <c r="L22">
        <v>26.732387030006223</v>
      </c>
      <c r="M22">
        <f t="shared" si="3"/>
        <v>26.732387030006223</v>
      </c>
      <c r="O22" s="77"/>
      <c r="P22" s="27"/>
      <c r="Q22" s="27"/>
      <c r="R22" s="27"/>
      <c r="S22" s="27"/>
      <c r="T22" s="27"/>
      <c r="U22" s="27"/>
      <c r="V22" s="27"/>
      <c r="W22" s="55"/>
    </row>
    <row r="23" spans="1:23" x14ac:dyDescent="0.3">
      <c r="A23">
        <v>1</v>
      </c>
      <c r="B23">
        <f t="shared" si="5"/>
        <v>7</v>
      </c>
      <c r="C23">
        <f t="shared" ca="1" si="0"/>
        <v>0.40201649710834014</v>
      </c>
      <c r="D23">
        <v>0.32257927333768144</v>
      </c>
      <c r="E23">
        <f t="shared" si="1"/>
        <v>27.322579273337681</v>
      </c>
      <c r="F23">
        <f t="shared" ca="1" si="2"/>
        <v>-0.43491677621843111</v>
      </c>
      <c r="G23">
        <v>-1.2113758793040674</v>
      </c>
      <c r="H23">
        <f t="shared" si="4"/>
        <v>63.772493030702456</v>
      </c>
      <c r="J23">
        <v>63.772493030702456</v>
      </c>
      <c r="K23">
        <v>1</v>
      </c>
      <c r="L23">
        <v>27.215876492615909</v>
      </c>
      <c r="M23">
        <f t="shared" si="3"/>
        <v>27.215876492615909</v>
      </c>
      <c r="O23" s="80"/>
      <c r="P23" s="30" t="s">
        <v>24</v>
      </c>
      <c r="Q23" s="30" t="s">
        <v>12</v>
      </c>
      <c r="R23" s="30" t="s">
        <v>25</v>
      </c>
      <c r="S23" s="30" t="s">
        <v>26</v>
      </c>
      <c r="T23" s="30" t="s">
        <v>27</v>
      </c>
      <c r="U23" s="30" t="s">
        <v>28</v>
      </c>
      <c r="V23" s="30" t="s">
        <v>29</v>
      </c>
      <c r="W23" s="81" t="s">
        <v>30</v>
      </c>
    </row>
    <row r="24" spans="1:23" x14ac:dyDescent="0.3">
      <c r="A24">
        <v>1</v>
      </c>
      <c r="B24">
        <f t="shared" si="5"/>
        <v>7</v>
      </c>
      <c r="C24">
        <f t="shared" ca="1" si="0"/>
        <v>-0.53198306942368201</v>
      </c>
      <c r="D24">
        <v>2.7841048096651316E-2</v>
      </c>
      <c r="E24">
        <f t="shared" si="1"/>
        <v>27.027841048096651</v>
      </c>
      <c r="F24">
        <f t="shared" ca="1" si="2"/>
        <v>-0.60675879375363984</v>
      </c>
      <c r="G24">
        <v>-0.41618249205660968</v>
      </c>
      <c r="H24">
        <f t="shared" si="4"/>
        <v>64.125579080088372</v>
      </c>
      <c r="J24">
        <v>64.125579080088372</v>
      </c>
      <c r="K24">
        <v>1</v>
      </c>
      <c r="L24">
        <v>26.356571072411924</v>
      </c>
      <c r="M24">
        <f t="shared" si="3"/>
        <v>26.356571072411924</v>
      </c>
      <c r="O24" s="77" t="s">
        <v>18</v>
      </c>
      <c r="P24" s="27">
        <v>45.172438729838305</v>
      </c>
      <c r="Q24" s="27">
        <v>3.0512839339306761</v>
      </c>
      <c r="R24" s="27">
        <v>14.804403558618352</v>
      </c>
      <c r="S24" s="27">
        <v>9.7789813797995128E-27</v>
      </c>
      <c r="T24" s="27">
        <v>39.11726506848828</v>
      </c>
      <c r="U24" s="27">
        <v>51.22761239118833</v>
      </c>
      <c r="V24" s="27">
        <v>39.11726506848828</v>
      </c>
      <c r="W24" s="55">
        <v>51.22761239118833</v>
      </c>
    </row>
    <row r="25" spans="1:23" x14ac:dyDescent="0.3">
      <c r="A25">
        <v>1</v>
      </c>
      <c r="B25">
        <f t="shared" si="5"/>
        <v>7</v>
      </c>
      <c r="C25">
        <f t="shared" ca="1" si="0"/>
        <v>-0.6438136102635087</v>
      </c>
      <c r="D25">
        <v>0.22529649482947123</v>
      </c>
      <c r="E25">
        <f t="shared" si="1"/>
        <v>27.225296494829472</v>
      </c>
      <c r="F25">
        <f t="shared" ca="1" si="2"/>
        <v>-0.25530711558025598</v>
      </c>
      <c r="G25">
        <v>-0.19742738026699505</v>
      </c>
      <c r="H25">
        <f t="shared" si="4"/>
        <v>64.640517361977203</v>
      </c>
      <c r="J25">
        <v>64.640517361977203</v>
      </c>
      <c r="K25">
        <v>1</v>
      </c>
      <c r="L25">
        <v>27.257519470601029</v>
      </c>
      <c r="M25">
        <f t="shared" si="3"/>
        <v>27.257519470601029</v>
      </c>
      <c r="O25" s="82" t="s">
        <v>81</v>
      </c>
      <c r="P25" s="48">
        <v>7.9185736353979381</v>
      </c>
      <c r="Q25" s="48">
        <v>4.3151671220158905</v>
      </c>
      <c r="R25" s="48">
        <v>1.8350560734942443</v>
      </c>
      <c r="S25" s="48">
        <v>6.9530619688735307E-2</v>
      </c>
      <c r="T25" s="48">
        <v>-0.64473507900761451</v>
      </c>
      <c r="U25" s="48">
        <v>16.481882349803492</v>
      </c>
      <c r="V25" s="48">
        <v>-0.64473507900761451</v>
      </c>
      <c r="W25" s="83">
        <v>16.481882349803492</v>
      </c>
    </row>
    <row r="26" spans="1:23" x14ac:dyDescent="0.3">
      <c r="A26">
        <v>1</v>
      </c>
      <c r="B26">
        <f t="shared" si="5"/>
        <v>6</v>
      </c>
      <c r="C26">
        <f t="shared" ca="1" si="0"/>
        <v>-0.80142111267066418</v>
      </c>
      <c r="D26">
        <v>-0.14395036981211379</v>
      </c>
      <c r="E26">
        <f t="shared" si="1"/>
        <v>23.856049630187886</v>
      </c>
      <c r="F26">
        <f t="shared" ca="1" si="2"/>
        <v>0.21198481599116656</v>
      </c>
      <c r="G26">
        <v>-5.5932969711943652E-4</v>
      </c>
      <c r="H26">
        <f t="shared" si="4"/>
        <v>56.783515115584713</v>
      </c>
      <c r="J26">
        <v>56.783515115584713</v>
      </c>
      <c r="K26">
        <v>1</v>
      </c>
      <c r="L26">
        <v>24.073750670610497</v>
      </c>
      <c r="M26">
        <f t="shared" si="3"/>
        <v>24.073750670610497</v>
      </c>
    </row>
    <row r="27" spans="1:23" x14ac:dyDescent="0.3">
      <c r="A27">
        <v>1</v>
      </c>
      <c r="B27">
        <f t="shared" si="5"/>
        <v>6</v>
      </c>
      <c r="C27">
        <f t="shared" ca="1" si="0"/>
        <v>-4.6506341318045916E-2</v>
      </c>
      <c r="D27">
        <v>-0.61587691781164267</v>
      </c>
      <c r="E27">
        <f t="shared" si="1"/>
        <v>23.384123082188356</v>
      </c>
      <c r="F27">
        <f t="shared" ca="1" si="2"/>
        <v>-0.39319431388892706</v>
      </c>
      <c r="G27">
        <v>1.2203168462364704</v>
      </c>
      <c r="H27">
        <f t="shared" si="4"/>
        <v>57.296501469519008</v>
      </c>
      <c r="J27">
        <v>57.296501469519008</v>
      </c>
      <c r="K27">
        <v>1</v>
      </c>
      <c r="L27">
        <v>23.200211872271261</v>
      </c>
      <c r="M27">
        <f t="shared" si="3"/>
        <v>23.200211872271261</v>
      </c>
    </row>
    <row r="28" spans="1:23" x14ac:dyDescent="0.3">
      <c r="A28">
        <v>1</v>
      </c>
      <c r="B28">
        <f t="shared" si="5"/>
        <v>6</v>
      </c>
      <c r="C28">
        <f t="shared" ca="1" si="0"/>
        <v>-0.10794644897184022</v>
      </c>
      <c r="D28">
        <v>-0.58218979162069107</v>
      </c>
      <c r="E28">
        <f t="shared" si="1"/>
        <v>23.417810208379308</v>
      </c>
      <c r="F28">
        <f t="shared" ca="1" si="2"/>
        <v>-0.32947631586784681</v>
      </c>
      <c r="G28">
        <v>-0.9598778900210212</v>
      </c>
      <c r="H28">
        <f t="shared" si="4"/>
        <v>55.166837422547943</v>
      </c>
      <c r="J28">
        <v>55.166837422547943</v>
      </c>
      <c r="K28">
        <v>1</v>
      </c>
      <c r="L28">
        <v>23.467440679113107</v>
      </c>
      <c r="M28">
        <f t="shared" si="3"/>
        <v>23.467440679113107</v>
      </c>
    </row>
    <row r="29" spans="1:23" ht="18" x14ac:dyDescent="0.35">
      <c r="A29">
        <v>1</v>
      </c>
      <c r="B29">
        <f t="shared" si="5"/>
        <v>6</v>
      </c>
      <c r="C29">
        <f t="shared" ca="1" si="0"/>
        <v>0.95283587993918573</v>
      </c>
      <c r="D29">
        <v>-1.0790819765293305</v>
      </c>
      <c r="E29">
        <f t="shared" si="1"/>
        <v>22.920918023470669</v>
      </c>
      <c r="F29">
        <f t="shared" ca="1" si="2"/>
        <v>-1.7750513056596426</v>
      </c>
      <c r="G29">
        <v>-0.19344043773430031</v>
      </c>
      <c r="H29">
        <f t="shared" si="4"/>
        <v>55.187936597471698</v>
      </c>
      <c r="J29">
        <v>55.187936597471698</v>
      </c>
      <c r="K29">
        <v>1</v>
      </c>
      <c r="L29">
        <v>24.454980092396521</v>
      </c>
      <c r="M29">
        <f t="shared" si="3"/>
        <v>24.454980092396521</v>
      </c>
      <c r="O29" s="119" t="s">
        <v>95</v>
      </c>
      <c r="P29" s="120"/>
      <c r="Q29" s="120"/>
      <c r="R29" s="120"/>
      <c r="S29" s="120"/>
      <c r="T29" s="120"/>
      <c r="U29" s="120"/>
      <c r="V29" s="120"/>
      <c r="W29" s="121"/>
    </row>
    <row r="30" spans="1:23" ht="15.6" x14ac:dyDescent="0.3">
      <c r="A30">
        <v>1</v>
      </c>
      <c r="B30">
        <f t="shared" si="5"/>
        <v>6</v>
      </c>
      <c r="C30">
        <f t="shared" ca="1" si="0"/>
        <v>0.54577865190550579</v>
      </c>
      <c r="D30">
        <v>-0.17979061651323031</v>
      </c>
      <c r="E30">
        <f t="shared" si="1"/>
        <v>23.82020938348677</v>
      </c>
      <c r="F30">
        <f t="shared" ca="1" si="2"/>
        <v>1.0419297689430584</v>
      </c>
      <c r="G30">
        <v>1.4185648170077783</v>
      </c>
      <c r="H30">
        <f t="shared" si="4"/>
        <v>58.148878892237931</v>
      </c>
      <c r="J30">
        <v>58.148878892237931</v>
      </c>
      <c r="K30">
        <v>1</v>
      </c>
      <c r="L30">
        <v>24.549251950772224</v>
      </c>
      <c r="M30">
        <f t="shared" si="3"/>
        <v>24.549251950772224</v>
      </c>
      <c r="O30" s="76" t="s">
        <v>85</v>
      </c>
      <c r="P30" s="85">
        <f>P48</f>
        <v>-2.1561916022862375</v>
      </c>
      <c r="Q30" s="12"/>
      <c r="R30" s="12"/>
      <c r="S30" s="12"/>
      <c r="T30" s="12"/>
      <c r="U30" s="12"/>
      <c r="V30" s="12"/>
      <c r="W30" s="67"/>
    </row>
    <row r="31" spans="1:23" x14ac:dyDescent="0.3">
      <c r="A31">
        <v>1</v>
      </c>
      <c r="B31">
        <f t="shared" si="5"/>
        <v>5</v>
      </c>
      <c r="C31">
        <f t="shared" ca="1" si="0"/>
        <v>-0.50694527541799816</v>
      </c>
      <c r="D31">
        <v>-3.2456064056911274E-2</v>
      </c>
      <c r="E31">
        <f t="shared" si="1"/>
        <v>20.967543935943088</v>
      </c>
      <c r="F31">
        <f t="shared" ca="1" si="2"/>
        <v>0.59755125258399111</v>
      </c>
      <c r="G31">
        <v>1.163452328691738</v>
      </c>
      <c r="H31">
        <f t="shared" si="4"/>
        <v>50.614768232606373</v>
      </c>
      <c r="J31">
        <v>50.614768232606373</v>
      </c>
      <c r="K31">
        <v>1</v>
      </c>
      <c r="L31">
        <v>20.952891983696333</v>
      </c>
      <c r="M31">
        <f t="shared" si="3"/>
        <v>20.952891983696333</v>
      </c>
      <c r="O31" s="68" t="s">
        <v>7</v>
      </c>
      <c r="P31" s="12"/>
      <c r="Q31" s="12"/>
      <c r="R31" s="12"/>
      <c r="S31" s="12"/>
      <c r="T31" s="12"/>
      <c r="U31" s="12"/>
      <c r="V31" s="12"/>
      <c r="W31" s="67"/>
    </row>
    <row r="32" spans="1:23" ht="15" thickBot="1" x14ac:dyDescent="0.35">
      <c r="A32">
        <v>1</v>
      </c>
      <c r="B32">
        <f t="shared" si="5"/>
        <v>5</v>
      </c>
      <c r="C32">
        <f t="shared" ca="1" si="0"/>
        <v>9.710392912900255E-2</v>
      </c>
      <c r="D32">
        <v>0.2549478078918429</v>
      </c>
      <c r="E32">
        <f t="shared" si="1"/>
        <v>21.254947807891842</v>
      </c>
      <c r="F32">
        <f t="shared" ca="1" si="2"/>
        <v>0.19643324606631993</v>
      </c>
      <c r="G32">
        <v>-0.90945301656060795</v>
      </c>
      <c r="H32">
        <f t="shared" si="4"/>
        <v>48.97296869527716</v>
      </c>
      <c r="J32">
        <v>48.97296869527716</v>
      </c>
      <c r="K32">
        <v>1</v>
      </c>
      <c r="L32">
        <v>21.432341304833695</v>
      </c>
      <c r="M32">
        <f t="shared" si="3"/>
        <v>21.432341304833695</v>
      </c>
      <c r="O32" s="68"/>
      <c r="P32" s="12"/>
      <c r="Q32" s="12"/>
      <c r="R32" s="12"/>
      <c r="S32" s="12"/>
      <c r="T32" s="12"/>
      <c r="U32" s="12"/>
      <c r="V32" s="12"/>
      <c r="W32" s="67"/>
    </row>
    <row r="33" spans="1:23" x14ac:dyDescent="0.3">
      <c r="A33">
        <v>1</v>
      </c>
      <c r="B33">
        <f t="shared" si="5"/>
        <v>5</v>
      </c>
      <c r="C33">
        <f t="shared" ca="1" si="0"/>
        <v>-0.35570826579313009</v>
      </c>
      <c r="D33">
        <v>-5.7367932918724281E-2</v>
      </c>
      <c r="E33">
        <f t="shared" si="1"/>
        <v>20.942632067081277</v>
      </c>
      <c r="F33">
        <f t="shared" ca="1" si="2"/>
        <v>-0.28896028837170495</v>
      </c>
      <c r="G33">
        <v>0.14207699771759502</v>
      </c>
      <c r="H33">
        <f t="shared" si="4"/>
        <v>49.556025098339511</v>
      </c>
      <c r="J33">
        <v>49.556025098339511</v>
      </c>
      <c r="K33">
        <v>1</v>
      </c>
      <c r="L33">
        <v>20.635614380195594</v>
      </c>
      <c r="M33">
        <f t="shared" si="3"/>
        <v>20.635614380195594</v>
      </c>
      <c r="O33" s="69" t="s">
        <v>8</v>
      </c>
      <c r="P33" s="13"/>
      <c r="Q33" s="12"/>
      <c r="R33" s="12"/>
      <c r="S33" s="12"/>
      <c r="T33" s="12"/>
      <c r="U33" s="12"/>
      <c r="V33" s="12"/>
      <c r="W33" s="67"/>
    </row>
    <row r="34" spans="1:23" x14ac:dyDescent="0.3">
      <c r="A34">
        <v>1</v>
      </c>
      <c r="B34">
        <f t="shared" si="5"/>
        <v>5</v>
      </c>
      <c r="C34">
        <f t="shared" ca="1" si="0"/>
        <v>9.4824858480204877E-3</v>
      </c>
      <c r="D34">
        <v>-0.51479519508628135</v>
      </c>
      <c r="E34">
        <f t="shared" si="1"/>
        <v>20.485204804913717</v>
      </c>
      <c r="F34">
        <f t="shared" ca="1" si="2"/>
        <v>-0.27838238239607577</v>
      </c>
      <c r="G34">
        <v>0.48627577510926856</v>
      </c>
      <c r="H34">
        <f t="shared" si="4"/>
        <v>49.214082982479844</v>
      </c>
      <c r="J34">
        <v>49.214082982479844</v>
      </c>
      <c r="K34">
        <v>1</v>
      </c>
      <c r="L34">
        <v>20.552993556983594</v>
      </c>
      <c r="M34">
        <f t="shared" si="3"/>
        <v>20.552993556983594</v>
      </c>
      <c r="O34" s="68" t="s">
        <v>9</v>
      </c>
      <c r="P34" s="12">
        <v>0.99694073490997015</v>
      </c>
      <c r="Q34" s="12"/>
      <c r="R34" s="12"/>
      <c r="S34" s="12"/>
      <c r="T34" s="12"/>
      <c r="U34" s="12"/>
      <c r="V34" s="12"/>
      <c r="W34" s="67"/>
    </row>
    <row r="35" spans="1:23" x14ac:dyDescent="0.3">
      <c r="A35">
        <v>1</v>
      </c>
      <c r="B35">
        <f t="shared" si="5"/>
        <v>5</v>
      </c>
      <c r="C35">
        <f t="shared" ca="1" si="0"/>
        <v>0.91977757617366551</v>
      </c>
      <c r="D35">
        <v>0.24754826606702729</v>
      </c>
      <c r="E35">
        <f t="shared" si="1"/>
        <v>21.247548266067028</v>
      </c>
      <c r="F35">
        <f t="shared" ca="1" si="2"/>
        <v>0.82282885083150237</v>
      </c>
      <c r="G35">
        <v>-0.37262747135097629</v>
      </c>
      <c r="H35">
        <f t="shared" si="4"/>
        <v>49.498694927749568</v>
      </c>
      <c r="J35">
        <v>49.498694927749568</v>
      </c>
      <c r="K35">
        <v>1</v>
      </c>
      <c r="L35">
        <v>20.788865229728788</v>
      </c>
      <c r="M35">
        <f t="shared" si="3"/>
        <v>20.788865229728788</v>
      </c>
      <c r="O35" s="68" t="s">
        <v>10</v>
      </c>
      <c r="P35" s="12">
        <v>0.99389082892283143</v>
      </c>
      <c r="Q35" s="12"/>
      <c r="R35" s="12"/>
      <c r="S35" s="12"/>
      <c r="T35" s="12"/>
      <c r="U35" s="12"/>
      <c r="V35" s="12"/>
      <c r="W35" s="67"/>
    </row>
    <row r="36" spans="1:23" x14ac:dyDescent="0.3">
      <c r="A36">
        <v>1</v>
      </c>
      <c r="B36">
        <f t="shared" si="5"/>
        <v>4</v>
      </c>
      <c r="C36">
        <f t="shared" ca="1" si="0"/>
        <v>-0.23186168806415047</v>
      </c>
      <c r="D36">
        <v>-0.22687823535839846</v>
      </c>
      <c r="E36">
        <f t="shared" si="1"/>
        <v>17.773121764641601</v>
      </c>
      <c r="F36">
        <f t="shared" ca="1" si="2"/>
        <v>0.22107260081242905</v>
      </c>
      <c r="G36">
        <v>-1.0816983711757133</v>
      </c>
      <c r="H36">
        <f t="shared" si="4"/>
        <v>40.57798427578669</v>
      </c>
      <c r="J36">
        <v>40.57798427578669</v>
      </c>
      <c r="K36">
        <v>1</v>
      </c>
      <c r="L36">
        <v>18.693748331403487</v>
      </c>
      <c r="M36">
        <f t="shared" si="3"/>
        <v>18.693748331403487</v>
      </c>
      <c r="O36" s="68" t="s">
        <v>11</v>
      </c>
      <c r="P36" s="12">
        <v>0.99376486663258057</v>
      </c>
      <c r="Q36" s="12"/>
      <c r="R36" s="12"/>
      <c r="S36" s="12"/>
      <c r="T36" s="12"/>
      <c r="U36" s="12"/>
      <c r="V36" s="12"/>
      <c r="W36" s="67"/>
    </row>
    <row r="37" spans="1:23" x14ac:dyDescent="0.3">
      <c r="A37">
        <v>1</v>
      </c>
      <c r="B37">
        <f t="shared" si="5"/>
        <v>4</v>
      </c>
      <c r="C37">
        <f t="shared" ca="1" si="0"/>
        <v>6.4193924724009592E-4</v>
      </c>
      <c r="D37">
        <v>0.11024518859245691</v>
      </c>
      <c r="E37">
        <f t="shared" si="1"/>
        <v>18.110245188592458</v>
      </c>
      <c r="F37">
        <f t="shared" ca="1" si="2"/>
        <v>-1.5195181371457567</v>
      </c>
      <c r="G37">
        <v>0.80891052128531615</v>
      </c>
      <c r="H37">
        <f t="shared" si="4"/>
        <v>42.974278304174</v>
      </c>
      <c r="J37">
        <v>42.974278304174</v>
      </c>
      <c r="K37">
        <v>1</v>
      </c>
      <c r="L37">
        <v>17.751216391563631</v>
      </c>
      <c r="M37">
        <f t="shared" si="3"/>
        <v>17.751216391563631</v>
      </c>
      <c r="O37" s="68" t="s">
        <v>12</v>
      </c>
      <c r="P37" s="12">
        <v>1.7239398964164918</v>
      </c>
      <c r="Q37" s="12"/>
      <c r="R37" s="12"/>
      <c r="S37" s="12"/>
      <c r="T37" s="12"/>
      <c r="U37" s="12"/>
      <c r="V37" s="12"/>
      <c r="W37" s="67"/>
    </row>
    <row r="38" spans="1:23" ht="15" thickBot="1" x14ac:dyDescent="0.35">
      <c r="A38">
        <v>1</v>
      </c>
      <c r="B38">
        <f t="shared" si="5"/>
        <v>4</v>
      </c>
      <c r="C38">
        <f t="shared" ca="1" si="0"/>
        <v>0.23138158701879583</v>
      </c>
      <c r="D38">
        <v>0.37062310350225458</v>
      </c>
      <c r="E38">
        <f t="shared" si="1"/>
        <v>18.370623103502254</v>
      </c>
      <c r="F38">
        <f t="shared" ca="1" si="2"/>
        <v>-0.71980461181430599</v>
      </c>
      <c r="G38">
        <v>-1.057255612412076</v>
      </c>
      <c r="H38">
        <f t="shared" si="4"/>
        <v>41.498679042841303</v>
      </c>
      <c r="J38">
        <v>41.498679042841303</v>
      </c>
      <c r="K38">
        <v>1</v>
      </c>
      <c r="L38">
        <v>18.261366699698826</v>
      </c>
      <c r="M38">
        <f t="shared" si="3"/>
        <v>18.261366699698826</v>
      </c>
      <c r="O38" s="70" t="s">
        <v>13</v>
      </c>
      <c r="P38" s="14">
        <v>100</v>
      </c>
      <c r="Q38" s="12"/>
      <c r="R38" s="12"/>
      <c r="S38" s="12"/>
      <c r="T38" s="12"/>
      <c r="U38" s="12"/>
      <c r="V38" s="12"/>
      <c r="W38" s="67"/>
    </row>
    <row r="39" spans="1:23" x14ac:dyDescent="0.3">
      <c r="A39">
        <v>1</v>
      </c>
      <c r="B39">
        <f t="shared" si="5"/>
        <v>4</v>
      </c>
      <c r="C39">
        <f t="shared" ca="1" si="0"/>
        <v>0.27535097118677659</v>
      </c>
      <c r="D39">
        <v>0.49927961768820955</v>
      </c>
      <c r="E39">
        <f t="shared" si="1"/>
        <v>18.499279617688209</v>
      </c>
      <c r="F39">
        <f t="shared" ca="1" si="2"/>
        <v>-0.99811074310582881</v>
      </c>
      <c r="G39">
        <v>1.3411960512043239</v>
      </c>
      <c r="H39">
        <f t="shared" si="4"/>
        <v>44.090115477736632</v>
      </c>
      <c r="J39">
        <v>44.090115477736632</v>
      </c>
      <c r="K39">
        <v>1</v>
      </c>
      <c r="L39">
        <v>18.47257650644702</v>
      </c>
      <c r="M39">
        <f t="shared" si="3"/>
        <v>18.47257650644702</v>
      </c>
      <c r="O39" s="68"/>
      <c r="P39" s="12"/>
      <c r="Q39" s="12"/>
      <c r="R39" s="12"/>
      <c r="S39" s="12"/>
      <c r="T39" s="12"/>
      <c r="U39" s="12"/>
      <c r="V39" s="12"/>
      <c r="W39" s="67"/>
    </row>
    <row r="40" spans="1:23" ht="15" thickBot="1" x14ac:dyDescent="0.35">
      <c r="A40">
        <v>1</v>
      </c>
      <c r="B40">
        <f t="shared" si="5"/>
        <v>4</v>
      </c>
      <c r="C40">
        <f t="shared" ca="1" si="0"/>
        <v>-0.24737100692954145</v>
      </c>
      <c r="D40">
        <v>-0.3945334325370215</v>
      </c>
      <c r="E40">
        <f t="shared" si="1"/>
        <v>17.60546656746298</v>
      </c>
      <c r="F40">
        <f t="shared" ca="1" si="2"/>
        <v>1.2026572781502745</v>
      </c>
      <c r="G40">
        <v>1.0559769220901776</v>
      </c>
      <c r="H40">
        <f t="shared" si="4"/>
        <v>42.464176773284642</v>
      </c>
      <c r="J40">
        <v>42.464176773284642</v>
      </c>
      <c r="K40">
        <v>1</v>
      </c>
      <c r="L40">
        <v>18.518477704673597</v>
      </c>
      <c r="M40">
        <f t="shared" si="3"/>
        <v>18.518477704673597</v>
      </c>
      <c r="O40" s="68" t="s">
        <v>14</v>
      </c>
      <c r="P40" s="12"/>
      <c r="Q40" s="12"/>
      <c r="R40" s="12"/>
      <c r="S40" s="12"/>
      <c r="T40" s="12"/>
      <c r="U40" s="12"/>
      <c r="V40" s="12"/>
      <c r="W40" s="67"/>
    </row>
    <row r="41" spans="1:23" x14ac:dyDescent="0.3">
      <c r="A41">
        <v>1</v>
      </c>
      <c r="B41">
        <f t="shared" si="5"/>
        <v>3</v>
      </c>
      <c r="C41">
        <f t="shared" ca="1" si="0"/>
        <v>-0.18092869235670772</v>
      </c>
      <c r="D41">
        <v>0.11292810698090507</v>
      </c>
      <c r="E41">
        <f t="shared" si="1"/>
        <v>15.112928106980904</v>
      </c>
      <c r="F41">
        <f t="shared" ca="1" si="2"/>
        <v>0.40274901306183414</v>
      </c>
      <c r="G41">
        <v>-0.83671425179754222</v>
      </c>
      <c r="H41">
        <f t="shared" si="4"/>
        <v>33.832677908673816</v>
      </c>
      <c r="J41">
        <v>33.832677908673816</v>
      </c>
      <c r="K41">
        <v>1</v>
      </c>
      <c r="L41">
        <v>15.700422942455017</v>
      </c>
      <c r="M41">
        <f t="shared" si="3"/>
        <v>15.700422942455017</v>
      </c>
      <c r="O41" s="71"/>
      <c r="P41" s="15" t="s">
        <v>19</v>
      </c>
      <c r="Q41" s="15" t="s">
        <v>20</v>
      </c>
      <c r="R41" s="15" t="s">
        <v>21</v>
      </c>
      <c r="S41" s="15" t="s">
        <v>22</v>
      </c>
      <c r="T41" s="15" t="s">
        <v>23</v>
      </c>
      <c r="U41" s="12"/>
      <c r="V41" s="12"/>
      <c r="W41" s="67"/>
    </row>
    <row r="42" spans="1:23" x14ac:dyDescent="0.3">
      <c r="A42">
        <v>1</v>
      </c>
      <c r="B42">
        <f t="shared" si="5"/>
        <v>3</v>
      </c>
      <c r="C42">
        <f t="shared" ca="1" si="0"/>
        <v>0.17005103988672429</v>
      </c>
      <c r="D42">
        <v>-0.30397966136263005</v>
      </c>
      <c r="E42">
        <f t="shared" si="1"/>
        <v>14.69602033863737</v>
      </c>
      <c r="F42">
        <f t="shared" ca="1" si="2"/>
        <v>0.13848009940608749</v>
      </c>
      <c r="G42">
        <v>-0.57106040549971604</v>
      </c>
      <c r="H42">
        <f t="shared" si="4"/>
        <v>33.472970102456337</v>
      </c>
      <c r="J42">
        <v>33.472970102456337</v>
      </c>
      <c r="K42">
        <v>1</v>
      </c>
      <c r="L42">
        <v>15.015920021562321</v>
      </c>
      <c r="M42">
        <f t="shared" si="3"/>
        <v>15.015920021562321</v>
      </c>
      <c r="O42" s="68" t="s">
        <v>15</v>
      </c>
      <c r="P42" s="12">
        <v>2</v>
      </c>
      <c r="Q42" s="12">
        <v>46899.94910290523</v>
      </c>
      <c r="R42" s="12">
        <v>23449.974551452615</v>
      </c>
      <c r="S42" s="12">
        <v>7890.3839152428764</v>
      </c>
      <c r="T42" s="12">
        <v>4.1700467067250877E-108</v>
      </c>
      <c r="U42" s="12"/>
      <c r="V42" s="12"/>
      <c r="W42" s="67"/>
    </row>
    <row r="43" spans="1:23" x14ac:dyDescent="0.3">
      <c r="A43">
        <v>1</v>
      </c>
      <c r="B43">
        <f t="shared" si="5"/>
        <v>3</v>
      </c>
      <c r="C43">
        <f t="shared" ca="1" si="0"/>
        <v>-0.74809503595535698</v>
      </c>
      <c r="D43">
        <v>0.34324463860177185</v>
      </c>
      <c r="E43">
        <f t="shared" si="1"/>
        <v>15.343244638601773</v>
      </c>
      <c r="F43">
        <f t="shared" ca="1" si="2"/>
        <v>-7.520434014676064E-2</v>
      </c>
      <c r="G43">
        <v>1.306165641985332</v>
      </c>
      <c r="H43">
        <f t="shared" si="4"/>
        <v>36.321032599887985</v>
      </c>
      <c r="J43">
        <v>36.321032599887985</v>
      </c>
      <c r="K43">
        <v>1</v>
      </c>
      <c r="L43">
        <v>14.180169429063833</v>
      </c>
      <c r="M43">
        <f t="shared" si="3"/>
        <v>14.180169429063833</v>
      </c>
      <c r="O43" s="68" t="s">
        <v>16</v>
      </c>
      <c r="P43" s="12">
        <v>97</v>
      </c>
      <c r="Q43" s="12">
        <v>288.28097034628092</v>
      </c>
      <c r="R43" s="12">
        <v>2.9719687664565044</v>
      </c>
      <c r="S43" s="12"/>
      <c r="T43" s="12"/>
      <c r="U43" s="12"/>
      <c r="V43" s="12"/>
      <c r="W43" s="67"/>
    </row>
    <row r="44" spans="1:23" ht="15" thickBot="1" x14ac:dyDescent="0.35">
      <c r="A44">
        <v>1</v>
      </c>
      <c r="B44">
        <f t="shared" si="5"/>
        <v>3</v>
      </c>
      <c r="C44">
        <f t="shared" ca="1" si="0"/>
        <v>0.27196691108162241</v>
      </c>
      <c r="D44">
        <v>-0.1239024019122084</v>
      </c>
      <c r="E44">
        <f t="shared" si="1"/>
        <v>14.876097598087792</v>
      </c>
      <c r="F44">
        <f t="shared" ca="1" si="2"/>
        <v>3.0693557813807112E-2</v>
      </c>
      <c r="G44">
        <v>1.0866397592382493</v>
      </c>
      <c r="H44">
        <f t="shared" si="4"/>
        <v>35.400786156369939</v>
      </c>
      <c r="J44">
        <v>35.400786156369939</v>
      </c>
      <c r="K44">
        <v>1</v>
      </c>
      <c r="L44">
        <v>14.902497480100875</v>
      </c>
      <c r="M44">
        <f t="shared" si="3"/>
        <v>14.902497480100875</v>
      </c>
      <c r="O44" s="70" t="s">
        <v>17</v>
      </c>
      <c r="P44" s="14">
        <v>99</v>
      </c>
      <c r="Q44" s="14">
        <v>47188.230073251514</v>
      </c>
      <c r="R44" s="14"/>
      <c r="S44" s="14"/>
      <c r="T44" s="14"/>
      <c r="U44" s="12"/>
      <c r="V44" s="12"/>
      <c r="W44" s="67"/>
    </row>
    <row r="45" spans="1:23" ht="15" thickBot="1" x14ac:dyDescent="0.35">
      <c r="A45">
        <v>1</v>
      </c>
      <c r="B45">
        <f t="shared" si="5"/>
        <v>3</v>
      </c>
      <c r="C45">
        <f t="shared" ca="1" si="0"/>
        <v>-0.52245857461005496</v>
      </c>
      <c r="D45">
        <v>0.81254598562052316</v>
      </c>
      <c r="E45">
        <f t="shared" si="1"/>
        <v>15.812545985620524</v>
      </c>
      <c r="F45">
        <f t="shared" ca="1" si="2"/>
        <v>-0.43545340608920696</v>
      </c>
      <c r="G45">
        <v>0.73750202527282471</v>
      </c>
      <c r="H45">
        <f t="shared" si="4"/>
        <v>36.456321003703614</v>
      </c>
      <c r="J45">
        <v>36.456321003703614</v>
      </c>
      <c r="K45">
        <v>1</v>
      </c>
      <c r="L45">
        <v>15.077183707285155</v>
      </c>
      <c r="M45">
        <f t="shared" si="3"/>
        <v>15.077183707285155</v>
      </c>
      <c r="O45" s="68"/>
      <c r="P45" s="12"/>
      <c r="Q45" s="12"/>
      <c r="R45" s="12"/>
      <c r="S45" s="12"/>
      <c r="T45" s="12"/>
      <c r="U45" s="12"/>
      <c r="V45" s="12"/>
      <c r="W45" s="67"/>
    </row>
    <row r="46" spans="1:23" x14ac:dyDescent="0.3">
      <c r="A46">
        <v>1</v>
      </c>
      <c r="B46">
        <f t="shared" si="5"/>
        <v>2</v>
      </c>
      <c r="C46">
        <f t="shared" ca="1" si="0"/>
        <v>-1.2564376455487586E-2</v>
      </c>
      <c r="D46">
        <v>-0.33217891091889035</v>
      </c>
      <c r="E46">
        <f t="shared" si="1"/>
        <v>11.66782108908111</v>
      </c>
      <c r="F46">
        <f t="shared" ca="1" si="2"/>
        <v>-0.15193966919795934</v>
      </c>
      <c r="G46">
        <v>0.1877634699652303</v>
      </c>
      <c r="H46">
        <f t="shared" si="4"/>
        <v>26.689495103586896</v>
      </c>
      <c r="J46">
        <v>26.689495103586896</v>
      </c>
      <c r="K46">
        <v>1</v>
      </c>
      <c r="L46">
        <v>12.433877260322626</v>
      </c>
      <c r="M46">
        <f t="shared" si="3"/>
        <v>12.433877260322626</v>
      </c>
      <c r="O46" s="71"/>
      <c r="P46" s="15" t="s">
        <v>24</v>
      </c>
      <c r="Q46" s="15" t="s">
        <v>12</v>
      </c>
      <c r="R46" s="15" t="s">
        <v>25</v>
      </c>
      <c r="S46" s="15" t="s">
        <v>26</v>
      </c>
      <c r="T46" s="15" t="s">
        <v>27</v>
      </c>
      <c r="U46" s="15" t="s">
        <v>28</v>
      </c>
      <c r="V46" s="15" t="s">
        <v>29</v>
      </c>
      <c r="W46" s="72" t="s">
        <v>30</v>
      </c>
    </row>
    <row r="47" spans="1:23" x14ac:dyDescent="0.3">
      <c r="A47">
        <v>1</v>
      </c>
      <c r="B47">
        <f t="shared" si="5"/>
        <v>2</v>
      </c>
      <c r="C47">
        <f t="shared" ca="1" si="0"/>
        <v>0.39965564251834951</v>
      </c>
      <c r="D47">
        <v>9.243744058010589E-2</v>
      </c>
      <c r="E47">
        <f t="shared" si="1"/>
        <v>12.092437440580106</v>
      </c>
      <c r="F47">
        <f t="shared" ca="1" si="2"/>
        <v>1.0631004479522568</v>
      </c>
      <c r="G47">
        <v>-0.30189906463457972</v>
      </c>
      <c r="H47">
        <f t="shared" si="4"/>
        <v>26.83675709623558</v>
      </c>
      <c r="J47">
        <v>26.83675709623558</v>
      </c>
      <c r="K47">
        <v>1</v>
      </c>
      <c r="L47">
        <v>12.170223041715294</v>
      </c>
      <c r="M47">
        <f t="shared" si="3"/>
        <v>12.170223041715294</v>
      </c>
      <c r="O47" s="68" t="s">
        <v>18</v>
      </c>
      <c r="P47" s="12">
        <v>-0.4304851802117966</v>
      </c>
      <c r="Q47" s="12">
        <v>0.44246894352353855</v>
      </c>
      <c r="R47" s="12">
        <v>-0.97291614815649896</v>
      </c>
      <c r="S47" s="12">
        <v>0.33301493097512858</v>
      </c>
      <c r="T47" s="12">
        <v>-1.3086635515140754</v>
      </c>
      <c r="U47" s="12">
        <v>0.44769319109048233</v>
      </c>
      <c r="V47" s="12">
        <v>-1.3086635515140754</v>
      </c>
      <c r="W47" s="67">
        <v>0.44769319109048233</v>
      </c>
    </row>
    <row r="48" spans="1:23" x14ac:dyDescent="0.3">
      <c r="A48">
        <v>1</v>
      </c>
      <c r="B48">
        <f t="shared" si="5"/>
        <v>2</v>
      </c>
      <c r="C48">
        <f t="shared" ca="1" si="0"/>
        <v>-0.67442289559003565</v>
      </c>
      <c r="D48">
        <v>0.97892331080733785</v>
      </c>
      <c r="E48">
        <f t="shared" si="1"/>
        <v>12.978923310807337</v>
      </c>
      <c r="F48">
        <f t="shared" ca="1" si="2"/>
        <v>1.6554030526447627</v>
      </c>
      <c r="G48">
        <v>-1.8277633339735926</v>
      </c>
      <c r="H48">
        <f t="shared" si="4"/>
        <v>26.640621632237412</v>
      </c>
      <c r="J48">
        <v>26.640621632237412</v>
      </c>
      <c r="K48">
        <v>1</v>
      </c>
      <c r="L48">
        <v>12.649173645082097</v>
      </c>
      <c r="M48">
        <f t="shared" si="3"/>
        <v>12.649173645082097</v>
      </c>
      <c r="O48" s="68" t="s">
        <v>81</v>
      </c>
      <c r="P48" s="12">
        <v>-2.1561916022862375</v>
      </c>
      <c r="Q48" s="12">
        <v>0.35430651099414223</v>
      </c>
      <c r="R48" s="12">
        <v>-6.0856674528396857</v>
      </c>
      <c r="S48" s="12">
        <v>2.3131311055306514E-8</v>
      </c>
      <c r="T48" s="12">
        <v>-2.8593919496120299</v>
      </c>
      <c r="U48" s="12">
        <v>-1.4529912549604451</v>
      </c>
      <c r="V48" s="12">
        <v>-2.8593919496120299</v>
      </c>
      <c r="W48" s="67">
        <v>-1.4529912549604451</v>
      </c>
    </row>
    <row r="49" spans="1:23" x14ac:dyDescent="0.3">
      <c r="A49">
        <v>1</v>
      </c>
      <c r="B49">
        <f t="shared" si="5"/>
        <v>2</v>
      </c>
      <c r="C49">
        <f t="shared" ca="1" si="0"/>
        <v>1.2619387351636749E-2</v>
      </c>
      <c r="D49">
        <v>-0.48894537909380836</v>
      </c>
      <c r="E49">
        <f t="shared" si="1"/>
        <v>11.511054620906192</v>
      </c>
      <c r="F49">
        <f t="shared" ca="1" si="2"/>
        <v>-0.42536645889605068</v>
      </c>
      <c r="G49">
        <v>0.26826017853280409</v>
      </c>
      <c r="H49">
        <f t="shared" si="4"/>
        <v>26.534842109892089</v>
      </c>
      <c r="J49">
        <v>26.534842109892089</v>
      </c>
      <c r="K49">
        <v>1</v>
      </c>
      <c r="L49">
        <v>11.879229728279459</v>
      </c>
      <c r="M49">
        <f t="shared" si="3"/>
        <v>11.879229728279459</v>
      </c>
      <c r="O49" s="73" t="s">
        <v>90</v>
      </c>
      <c r="P49" s="74">
        <v>2.4731934757648735</v>
      </c>
      <c r="Q49" s="74">
        <v>2.0025163810545563E-2</v>
      </c>
      <c r="R49" s="74">
        <v>123.50428187071564</v>
      </c>
      <c r="S49" s="74">
        <v>1.7399392446469808E-108</v>
      </c>
      <c r="T49" s="74">
        <v>2.4334490688463557</v>
      </c>
      <c r="U49" s="74">
        <v>2.5129378826833912</v>
      </c>
      <c r="V49" s="74">
        <v>2.4334490688463557</v>
      </c>
      <c r="W49" s="75">
        <v>2.5129378826833912</v>
      </c>
    </row>
    <row r="50" spans="1:23" x14ac:dyDescent="0.3">
      <c r="A50">
        <v>1</v>
      </c>
      <c r="B50">
        <f t="shared" si="5"/>
        <v>2</v>
      </c>
      <c r="C50">
        <f t="shared" ca="1" si="0"/>
        <v>-0.62363361999633682</v>
      </c>
      <c r="D50">
        <v>0.72292390125267847</v>
      </c>
      <c r="E50">
        <f t="shared" si="1"/>
        <v>12.722923901252678</v>
      </c>
      <c r="F50">
        <f t="shared" ca="1" si="2"/>
        <v>-0.37680351469164941</v>
      </c>
      <c r="G50">
        <v>9.205904477096831E-2</v>
      </c>
      <c r="H50">
        <f t="shared" si="4"/>
        <v>28.176444896649986</v>
      </c>
      <c r="J50">
        <v>28.176444896649986</v>
      </c>
      <c r="K50">
        <v>1</v>
      </c>
      <c r="L50">
        <v>11.512588447175981</v>
      </c>
      <c r="M50">
        <f t="shared" si="3"/>
        <v>11.512588447175981</v>
      </c>
    </row>
    <row r="51" spans="1:23" ht="18.75" customHeight="1" x14ac:dyDescent="0.3">
      <c r="A51">
        <v>1</v>
      </c>
      <c r="B51">
        <f t="shared" si="5"/>
        <v>1</v>
      </c>
      <c r="C51">
        <f t="shared" ca="1" si="0"/>
        <v>0.87472390654931576</v>
      </c>
      <c r="D51">
        <v>-1.2093820590287927</v>
      </c>
      <c r="E51">
        <f t="shared" si="1"/>
        <v>7.7906179409712077</v>
      </c>
      <c r="F51">
        <f t="shared" ca="1" si="2"/>
        <v>-0.30340655019496721</v>
      </c>
      <c r="G51">
        <v>-0.32908507714795271</v>
      </c>
      <c r="H51">
        <f t="shared" si="4"/>
        <v>17.35684183430886</v>
      </c>
      <c r="J51">
        <v>17.35684183430886</v>
      </c>
      <c r="K51">
        <v>1</v>
      </c>
      <c r="L51">
        <v>8.7772742298464799</v>
      </c>
      <c r="M51">
        <f t="shared" si="3"/>
        <v>8.7772742298464799</v>
      </c>
    </row>
    <row r="52" spans="1:23" x14ac:dyDescent="0.3">
      <c r="A52">
        <v>1</v>
      </c>
      <c r="B52">
        <f t="shared" si="5"/>
        <v>1</v>
      </c>
      <c r="C52">
        <f t="shared" ca="1" si="0"/>
        <v>-5.53171642797348E-2</v>
      </c>
      <c r="D52">
        <v>-7.8923842225292029E-2</v>
      </c>
      <c r="E52">
        <f t="shared" si="1"/>
        <v>8.9210761577747082</v>
      </c>
      <c r="F52">
        <f t="shared" ca="1" si="2"/>
        <v>-0.6656732964375438</v>
      </c>
      <c r="G52">
        <v>-0.41511869753429942</v>
      </c>
      <c r="H52">
        <f t="shared" si="4"/>
        <v>18.966495539127763</v>
      </c>
      <c r="J52">
        <v>18.966495539127763</v>
      </c>
      <c r="K52">
        <v>1</v>
      </c>
      <c r="L52">
        <v>9.2794910425515411</v>
      </c>
      <c r="M52">
        <f t="shared" si="3"/>
        <v>9.2794910425515411</v>
      </c>
    </row>
    <row r="53" spans="1:23" ht="18" x14ac:dyDescent="0.3">
      <c r="A53">
        <v>1</v>
      </c>
      <c r="B53">
        <f t="shared" si="5"/>
        <v>1</v>
      </c>
      <c r="C53">
        <f t="shared" ca="1" si="0"/>
        <v>0.44849496374479869</v>
      </c>
      <c r="D53">
        <v>0.27434320938630924</v>
      </c>
      <c r="E53">
        <f t="shared" si="1"/>
        <v>9.2743432093863092</v>
      </c>
      <c r="F53">
        <f t="shared" ca="1" si="2"/>
        <v>-0.45548366228878667</v>
      </c>
      <c r="G53">
        <v>1.2842653188418143</v>
      </c>
      <c r="H53">
        <f t="shared" si="4"/>
        <v>21.195780132921278</v>
      </c>
      <c r="J53">
        <v>21.195780132921278</v>
      </c>
      <c r="K53">
        <v>1</v>
      </c>
      <c r="L53">
        <v>9.0111102785667452</v>
      </c>
      <c r="M53">
        <f t="shared" si="3"/>
        <v>9.0111102785667452</v>
      </c>
      <c r="O53" s="122" t="s">
        <v>117</v>
      </c>
      <c r="P53" s="123"/>
      <c r="Q53" s="123"/>
      <c r="R53" s="123"/>
      <c r="S53" s="123"/>
      <c r="T53" s="123"/>
      <c r="U53" s="123"/>
      <c r="V53" s="123"/>
      <c r="W53" s="124"/>
    </row>
    <row r="54" spans="1:23" ht="37.5" customHeight="1" x14ac:dyDescent="0.3">
      <c r="A54">
        <v>1</v>
      </c>
      <c r="B54">
        <f t="shared" si="5"/>
        <v>1</v>
      </c>
      <c r="C54">
        <f t="shared" ca="1" si="0"/>
        <v>0.20008031113987768</v>
      </c>
      <c r="D54">
        <v>-7.284003774902012E-2</v>
      </c>
      <c r="E54">
        <f t="shared" si="1"/>
        <v>8.9271599622509807</v>
      </c>
      <c r="F54">
        <f t="shared" ca="1" si="2"/>
        <v>1.0205086063243811</v>
      </c>
      <c r="G54">
        <v>-1.4488872636834816E-2</v>
      </c>
      <c r="H54">
        <f t="shared" si="4"/>
        <v>19.376251070739634</v>
      </c>
      <c r="J54">
        <v>19.376251070739634</v>
      </c>
      <c r="K54">
        <v>1</v>
      </c>
      <c r="L54">
        <v>8.7943147735078639</v>
      </c>
      <c r="M54">
        <f t="shared" si="3"/>
        <v>8.7943147735078639</v>
      </c>
      <c r="O54" s="66" t="s">
        <v>101</v>
      </c>
      <c r="P54" s="100">
        <f>P72+P74*AVERAGE(L6:L105)</f>
        <v>-2.1567422164062404</v>
      </c>
      <c r="Q54" s="100">
        <f>P72+P74*MIN(L6:L105)</f>
        <v>-2.536039210986452</v>
      </c>
      <c r="R54" s="100">
        <f>P72+P74*MAX(L6:L105)</f>
        <v>-1.7861909147616237</v>
      </c>
      <c r="S54" s="31"/>
      <c r="T54" s="31"/>
      <c r="U54" s="31"/>
      <c r="V54" s="31"/>
      <c r="W54" s="57"/>
    </row>
    <row r="55" spans="1:23" x14ac:dyDescent="0.3">
      <c r="A55">
        <v>1</v>
      </c>
      <c r="B55">
        <f t="shared" si="5"/>
        <v>1</v>
      </c>
      <c r="C55">
        <f t="shared" ca="1" si="0"/>
        <v>4.9618880809819119E-2</v>
      </c>
      <c r="D55">
        <v>-2.0159544528517707E-2</v>
      </c>
      <c r="E55">
        <f t="shared" si="1"/>
        <v>8.9798404554714821</v>
      </c>
      <c r="F55">
        <f t="shared" ca="1" si="2"/>
        <v>-0.42191554235887785</v>
      </c>
      <c r="G55">
        <v>0.46149899486796803</v>
      </c>
      <c r="H55">
        <f t="shared" si="4"/>
        <v>19.93125967807519</v>
      </c>
      <c r="J55">
        <v>19.93125967807519</v>
      </c>
      <c r="K55">
        <v>1</v>
      </c>
      <c r="L55">
        <v>9.4359717913638832</v>
      </c>
      <c r="M55">
        <f t="shared" si="3"/>
        <v>9.4359717913638832</v>
      </c>
      <c r="O55" s="58" t="s">
        <v>7</v>
      </c>
      <c r="P55" s="31"/>
      <c r="Q55" s="31"/>
      <c r="R55" s="31"/>
      <c r="S55" s="31"/>
      <c r="T55" s="31"/>
      <c r="U55" s="31"/>
      <c r="V55" s="31"/>
      <c r="W55" s="57"/>
    </row>
    <row r="56" spans="1:23" ht="15" thickBot="1" x14ac:dyDescent="0.35">
      <c r="A56">
        <v>0</v>
      </c>
      <c r="B56">
        <f>B6</f>
        <v>10</v>
      </c>
      <c r="C56">
        <f t="shared" ca="1" si="0"/>
        <v>-0.12900614404080729</v>
      </c>
      <c r="D56">
        <v>-0.26859581654964804</v>
      </c>
      <c r="E56">
        <f t="shared" si="1"/>
        <v>31.731404183450351</v>
      </c>
      <c r="F56">
        <f t="shared" ca="1" si="2"/>
        <v>0.45815421631528913</v>
      </c>
      <c r="G56">
        <v>-0.28180647126437008</v>
      </c>
      <c r="H56">
        <f t="shared" si="4"/>
        <v>78.315299803911145</v>
      </c>
      <c r="J56">
        <v>78.315299803911145</v>
      </c>
      <c r="K56">
        <v>0</v>
      </c>
      <c r="L56">
        <v>32.467071582665277</v>
      </c>
      <c r="M56">
        <f t="shared" si="3"/>
        <v>0</v>
      </c>
      <c r="O56" s="58"/>
      <c r="P56" s="31"/>
      <c r="Q56" s="31"/>
      <c r="R56" s="31"/>
      <c r="S56" s="31"/>
      <c r="T56" s="31"/>
      <c r="U56" s="31"/>
      <c r="V56" s="31"/>
      <c r="W56" s="57"/>
    </row>
    <row r="57" spans="1:23" x14ac:dyDescent="0.3">
      <c r="A57">
        <v>0</v>
      </c>
      <c r="B57">
        <f t="shared" ref="B57:B105" si="6">B7</f>
        <v>10</v>
      </c>
      <c r="C57">
        <f t="shared" ca="1" si="0"/>
        <v>0.56383387787062833</v>
      </c>
      <c r="D57">
        <v>0.16320120147497269</v>
      </c>
      <c r="E57">
        <f t="shared" si="1"/>
        <v>32.163201201474976</v>
      </c>
      <c r="F57">
        <f t="shared" ca="1" si="2"/>
        <v>-0.13526898897548181</v>
      </c>
      <c r="G57">
        <v>-0.68207198421249682</v>
      </c>
      <c r="H57">
        <f t="shared" si="4"/>
        <v>78.562729817999966</v>
      </c>
      <c r="J57">
        <v>78.562729817999966</v>
      </c>
      <c r="K57">
        <v>0</v>
      </c>
      <c r="L57">
        <v>32.378466884860799</v>
      </c>
      <c r="M57">
        <f t="shared" si="3"/>
        <v>0</v>
      </c>
      <c r="O57" s="59" t="s">
        <v>8</v>
      </c>
      <c r="P57" s="32"/>
      <c r="Q57" s="31"/>
      <c r="R57" s="31"/>
      <c r="S57" s="31"/>
      <c r="T57" s="31"/>
      <c r="U57" s="31"/>
      <c r="V57" s="31"/>
      <c r="W57" s="57"/>
    </row>
    <row r="58" spans="1:23" x14ac:dyDescent="0.3">
      <c r="A58">
        <v>0</v>
      </c>
      <c r="B58">
        <f t="shared" si="6"/>
        <v>10</v>
      </c>
      <c r="C58">
        <f t="shared" ca="1" si="0"/>
        <v>-0.23857908689007368</v>
      </c>
      <c r="D58">
        <v>2.5006829853689665E-2</v>
      </c>
      <c r="E58">
        <f t="shared" si="1"/>
        <v>32.025006829853687</v>
      </c>
      <c r="F58">
        <f t="shared" ca="1" si="2"/>
        <v>0.83033155985331464</v>
      </c>
      <c r="G58">
        <v>-0.25883342878996585</v>
      </c>
      <c r="H58">
        <f t="shared" si="4"/>
        <v>78.778676815990565</v>
      </c>
      <c r="J58">
        <v>78.778676815990565</v>
      </c>
      <c r="K58">
        <v>0</v>
      </c>
      <c r="L58">
        <v>31.934113230004773</v>
      </c>
      <c r="M58">
        <f t="shared" si="3"/>
        <v>0</v>
      </c>
      <c r="O58" s="58" t="s">
        <v>9</v>
      </c>
      <c r="P58" s="31">
        <v>0.99695167914039029</v>
      </c>
      <c r="Q58" s="31"/>
      <c r="R58" s="31"/>
      <c r="S58" s="31"/>
      <c r="T58" s="31"/>
      <c r="U58" s="31"/>
      <c r="V58" s="31"/>
      <c r="W58" s="57"/>
    </row>
    <row r="59" spans="1:23" x14ac:dyDescent="0.3">
      <c r="A59">
        <v>0</v>
      </c>
      <c r="B59">
        <f t="shared" si="6"/>
        <v>10</v>
      </c>
      <c r="C59">
        <f t="shared" ca="1" si="0"/>
        <v>-0.38550886158087011</v>
      </c>
      <c r="D59">
        <v>1.1535699218059829</v>
      </c>
      <c r="E59">
        <f t="shared" si="1"/>
        <v>33.153569921805982</v>
      </c>
      <c r="F59">
        <f t="shared" ca="1" si="2"/>
        <v>0.24275250941583024</v>
      </c>
      <c r="G59">
        <v>-1.2344978205497392</v>
      </c>
      <c r="H59">
        <f t="shared" si="4"/>
        <v>79.495857062159246</v>
      </c>
      <c r="J59">
        <v>79.495857062159246</v>
      </c>
      <c r="K59">
        <v>0</v>
      </c>
      <c r="L59">
        <v>31.372904981093161</v>
      </c>
      <c r="M59">
        <f t="shared" si="3"/>
        <v>0</v>
      </c>
      <c r="O59" s="58" t="s">
        <v>10</v>
      </c>
      <c r="P59" s="31">
        <v>0.99391265054084366</v>
      </c>
      <c r="Q59" s="31"/>
      <c r="R59" s="31"/>
      <c r="S59" s="31"/>
      <c r="T59" s="31"/>
      <c r="U59" s="31"/>
      <c r="V59" s="31"/>
      <c r="W59" s="57"/>
    </row>
    <row r="60" spans="1:23" x14ac:dyDescent="0.3">
      <c r="A60">
        <v>0</v>
      </c>
      <c r="B60">
        <f t="shared" si="6"/>
        <v>10</v>
      </c>
      <c r="C60">
        <f t="shared" ca="1" si="0"/>
        <v>0.71112834774152855</v>
      </c>
      <c r="D60">
        <v>0.14958392221037931</v>
      </c>
      <c r="E60">
        <f t="shared" si="1"/>
        <v>32.149583922210383</v>
      </c>
      <c r="F60">
        <f t="shared" ca="1" si="2"/>
        <v>-1.2381875153707101E-2</v>
      </c>
      <c r="G60">
        <v>-0.71202782390693597</v>
      </c>
      <c r="H60">
        <f t="shared" si="4"/>
        <v>78.512348059408637</v>
      </c>
      <c r="J60">
        <v>78.512348059408637</v>
      </c>
      <c r="K60">
        <v>0</v>
      </c>
      <c r="L60">
        <v>31.92803070098374</v>
      </c>
      <c r="M60">
        <f t="shared" si="3"/>
        <v>0</v>
      </c>
      <c r="O60" s="58" t="s">
        <v>11</v>
      </c>
      <c r="P60" s="31">
        <v>0.99372242087024498</v>
      </c>
      <c r="Q60" s="31"/>
      <c r="R60" s="31"/>
      <c r="S60" s="31"/>
      <c r="T60" s="31"/>
      <c r="U60" s="31"/>
      <c r="V60" s="31"/>
      <c r="W60" s="57"/>
    </row>
    <row r="61" spans="1:23" x14ac:dyDescent="0.3">
      <c r="A61">
        <v>0</v>
      </c>
      <c r="B61">
        <f t="shared" si="6"/>
        <v>9</v>
      </c>
      <c r="C61">
        <f t="shared" ca="1" si="0"/>
        <v>0.14464896800924099</v>
      </c>
      <c r="D61">
        <v>0.23097063575405019</v>
      </c>
      <c r="E61">
        <f t="shared" si="1"/>
        <v>29.230970635754051</v>
      </c>
      <c r="F61">
        <f t="shared" ca="1" si="2"/>
        <v>-9.1719671512840384E-2</v>
      </c>
      <c r="G61">
        <v>0.51606675453869832</v>
      </c>
      <c r="H61">
        <f t="shared" si="4"/>
        <v>72.362522708169777</v>
      </c>
      <c r="J61">
        <v>72.362522708169777</v>
      </c>
      <c r="K61">
        <v>0</v>
      </c>
      <c r="L61">
        <v>27.901910864522719</v>
      </c>
      <c r="M61">
        <f t="shared" si="3"/>
        <v>0</v>
      </c>
      <c r="O61" s="58" t="s">
        <v>12</v>
      </c>
      <c r="P61" s="31">
        <v>1.7297978169877906</v>
      </c>
      <c r="Q61" s="31"/>
      <c r="R61" s="31"/>
      <c r="S61" s="31"/>
      <c r="T61" s="31"/>
      <c r="U61" s="31"/>
      <c r="V61" s="31"/>
      <c r="W61" s="57"/>
    </row>
    <row r="62" spans="1:23" ht="15" thickBot="1" x14ac:dyDescent="0.35">
      <c r="A62">
        <v>0</v>
      </c>
      <c r="B62">
        <f t="shared" si="6"/>
        <v>9</v>
      </c>
      <c r="C62">
        <f t="shared" ca="1" si="0"/>
        <v>-7.8691151941610915E-2</v>
      </c>
      <c r="D62">
        <v>0.38923230316006951</v>
      </c>
      <c r="E62">
        <f t="shared" si="1"/>
        <v>29.389232303160071</v>
      </c>
      <c r="F62">
        <f t="shared" ca="1" si="2"/>
        <v>-0.48335112413996389</v>
      </c>
      <c r="G62">
        <v>-0.28089060427801643</v>
      </c>
      <c r="H62">
        <f t="shared" si="4"/>
        <v>71.802957850462093</v>
      </c>
      <c r="J62">
        <v>71.802957850462093</v>
      </c>
      <c r="K62">
        <v>0</v>
      </c>
      <c r="L62">
        <v>28.65519877052072</v>
      </c>
      <c r="M62">
        <f t="shared" si="3"/>
        <v>0</v>
      </c>
      <c r="O62" s="60" t="s">
        <v>13</v>
      </c>
      <c r="P62" s="33">
        <v>100</v>
      </c>
      <c r="Q62" s="31"/>
      <c r="R62" s="31"/>
      <c r="S62" s="31"/>
      <c r="T62" s="31"/>
      <c r="U62" s="31"/>
      <c r="V62" s="31"/>
      <c r="W62" s="57"/>
    </row>
    <row r="63" spans="1:23" x14ac:dyDescent="0.3">
      <c r="A63">
        <v>0</v>
      </c>
      <c r="B63">
        <f t="shared" si="6"/>
        <v>9</v>
      </c>
      <c r="C63">
        <f t="shared" ca="1" si="0"/>
        <v>-0.39997830210597163</v>
      </c>
      <c r="D63">
        <v>1.4454709066690632</v>
      </c>
      <c r="E63">
        <f t="shared" si="1"/>
        <v>30.445470906669062</v>
      </c>
      <c r="F63">
        <f t="shared" ca="1" si="2"/>
        <v>-0.15608476309934449</v>
      </c>
      <c r="G63">
        <v>0.58918310047872335</v>
      </c>
      <c r="H63">
        <f t="shared" si="4"/>
        <v>74.257389460482315</v>
      </c>
      <c r="J63">
        <v>74.257389460482315</v>
      </c>
      <c r="K63">
        <v>0</v>
      </c>
      <c r="L63">
        <v>28.650000421546611</v>
      </c>
      <c r="M63">
        <f t="shared" si="3"/>
        <v>0</v>
      </c>
      <c r="O63" s="58"/>
      <c r="P63" s="31"/>
      <c r="Q63" s="31"/>
      <c r="R63" s="31"/>
      <c r="S63" s="31"/>
      <c r="T63" s="31"/>
      <c r="U63" s="31"/>
      <c r="V63" s="31"/>
      <c r="W63" s="57"/>
    </row>
    <row r="64" spans="1:23" ht="15" thickBot="1" x14ac:dyDescent="0.35">
      <c r="A64">
        <v>0</v>
      </c>
      <c r="B64">
        <f t="shared" si="6"/>
        <v>9</v>
      </c>
      <c r="C64">
        <f t="shared" ca="1" si="0"/>
        <v>-0.58692144713925098</v>
      </c>
      <c r="D64">
        <v>-0.66116507371858235</v>
      </c>
      <c r="E64">
        <f t="shared" si="1"/>
        <v>28.338834926281418</v>
      </c>
      <c r="F64">
        <f t="shared" ca="1" si="2"/>
        <v>3.0153193269031837E-2</v>
      </c>
      <c r="G64">
        <v>-1.1187328044272917</v>
      </c>
      <c r="H64">
        <f t="shared" si="4"/>
        <v>69.389519584994829</v>
      </c>
      <c r="J64">
        <v>69.389519584994829</v>
      </c>
      <c r="K64">
        <v>0</v>
      </c>
      <c r="L64">
        <v>28.879341301603002</v>
      </c>
      <c r="M64">
        <f t="shared" si="3"/>
        <v>0</v>
      </c>
      <c r="O64" s="58" t="s">
        <v>14</v>
      </c>
      <c r="P64" s="31"/>
      <c r="Q64" s="31"/>
      <c r="R64" s="31"/>
      <c r="S64" s="31"/>
      <c r="T64" s="31"/>
      <c r="U64" s="31"/>
      <c r="V64" s="31"/>
      <c r="W64" s="57"/>
    </row>
    <row r="65" spans="1:23" x14ac:dyDescent="0.3">
      <c r="A65">
        <v>0</v>
      </c>
      <c r="B65">
        <f t="shared" si="6"/>
        <v>9</v>
      </c>
      <c r="C65">
        <f t="shared" ca="1" si="0"/>
        <v>0.82150156934817442</v>
      </c>
      <c r="D65">
        <v>-0.46624460771710319</v>
      </c>
      <c r="E65">
        <f t="shared" si="1"/>
        <v>28.533755392282895</v>
      </c>
      <c r="F65">
        <f t="shared" ca="1" si="2"/>
        <v>-0.25065967336640943</v>
      </c>
      <c r="G65">
        <v>-1.3068786086219353</v>
      </c>
      <c r="H65">
        <f t="shared" si="4"/>
        <v>69.493754479802419</v>
      </c>
      <c r="J65">
        <v>69.493754479802419</v>
      </c>
      <c r="K65">
        <v>0</v>
      </c>
      <c r="L65">
        <v>29.227889851109175</v>
      </c>
      <c r="M65">
        <f t="shared" si="3"/>
        <v>0</v>
      </c>
      <c r="O65" s="61"/>
      <c r="P65" s="34" t="s">
        <v>19</v>
      </c>
      <c r="Q65" s="34" t="s">
        <v>20</v>
      </c>
      <c r="R65" s="34" t="s">
        <v>21</v>
      </c>
      <c r="S65" s="34" t="s">
        <v>22</v>
      </c>
      <c r="T65" s="34" t="s">
        <v>23</v>
      </c>
      <c r="U65" s="31"/>
      <c r="V65" s="31"/>
      <c r="W65" s="57"/>
    </row>
    <row r="66" spans="1:23" x14ac:dyDescent="0.3">
      <c r="A66">
        <v>0</v>
      </c>
      <c r="B66">
        <f t="shared" si="6"/>
        <v>8</v>
      </c>
      <c r="C66">
        <f t="shared" ca="1" si="0"/>
        <v>-0.99948755041564652</v>
      </c>
      <c r="D66">
        <v>-0.56303310773763648</v>
      </c>
      <c r="E66">
        <f t="shared" si="1"/>
        <v>25.436966892262362</v>
      </c>
      <c r="F66">
        <f t="shared" ca="1" si="2"/>
        <v>-2.0780967224499962</v>
      </c>
      <c r="G66">
        <v>0.39379799719063979</v>
      </c>
      <c r="H66">
        <f t="shared" si="4"/>
        <v>63.549248335584181</v>
      </c>
      <c r="J66">
        <v>63.549248335584181</v>
      </c>
      <c r="K66">
        <v>0</v>
      </c>
      <c r="L66">
        <v>26.32526754349691</v>
      </c>
      <c r="M66">
        <f t="shared" si="3"/>
        <v>0</v>
      </c>
      <c r="O66" s="58" t="s">
        <v>15</v>
      </c>
      <c r="P66" s="31">
        <v>3</v>
      </c>
      <c r="Q66" s="31">
        <v>46900.978826436563</v>
      </c>
      <c r="R66" s="31">
        <v>15633.659608812188</v>
      </c>
      <c r="S66" s="31">
        <v>5224.8035094267898</v>
      </c>
      <c r="T66" s="31">
        <v>3.5294067722299765E-106</v>
      </c>
      <c r="U66" s="31"/>
      <c r="V66" s="31"/>
      <c r="W66" s="57"/>
    </row>
    <row r="67" spans="1:23" x14ac:dyDescent="0.3">
      <c r="A67">
        <v>0</v>
      </c>
      <c r="B67">
        <f t="shared" si="6"/>
        <v>8</v>
      </c>
      <c r="C67">
        <f t="shared" ca="1" si="0"/>
        <v>0.77130916477754274</v>
      </c>
      <c r="D67">
        <v>-0.33700288612301482</v>
      </c>
      <c r="E67">
        <f t="shared" si="1"/>
        <v>25.662997113876987</v>
      </c>
      <c r="F67">
        <f t="shared" ca="1" si="2"/>
        <v>-1.0839655606811729</v>
      </c>
      <c r="G67">
        <v>1.2104033761586357E-2</v>
      </c>
      <c r="H67">
        <f t="shared" si="4"/>
        <v>63.50659970457707</v>
      </c>
      <c r="J67">
        <v>63.50659970457707</v>
      </c>
      <c r="K67">
        <v>0</v>
      </c>
      <c r="L67">
        <v>26.586125302404778</v>
      </c>
      <c r="M67">
        <f t="shared" si="3"/>
        <v>0</v>
      </c>
      <c r="O67" s="58" t="s">
        <v>16</v>
      </c>
      <c r="P67" s="31">
        <v>96</v>
      </c>
      <c r="Q67" s="31">
        <v>287.25124681494964</v>
      </c>
      <c r="R67" s="31">
        <v>2.9922004876557255</v>
      </c>
      <c r="S67" s="31"/>
      <c r="T67" s="31"/>
      <c r="U67" s="31"/>
      <c r="V67" s="31"/>
      <c r="W67" s="57"/>
    </row>
    <row r="68" spans="1:23" ht="15" thickBot="1" x14ac:dyDescent="0.35">
      <c r="A68">
        <v>0</v>
      </c>
      <c r="B68">
        <f t="shared" si="6"/>
        <v>8</v>
      </c>
      <c r="C68">
        <f t="shared" ca="1" si="0"/>
        <v>0.36400516737202004</v>
      </c>
      <c r="D68">
        <v>0.16524777154905601</v>
      </c>
      <c r="E68">
        <f t="shared" si="1"/>
        <v>26.165247771549055</v>
      </c>
      <c r="F68">
        <f t="shared" ca="1" si="2"/>
        <v>0.10864397170116527</v>
      </c>
      <c r="G68">
        <v>-0.19804050217591529</v>
      </c>
      <c r="H68">
        <f t="shared" si="4"/>
        <v>64.049831155147672</v>
      </c>
      <c r="J68">
        <v>64.049831155147672</v>
      </c>
      <c r="K68">
        <v>0</v>
      </c>
      <c r="L68">
        <v>25.782593320851515</v>
      </c>
      <c r="M68">
        <f t="shared" si="3"/>
        <v>0</v>
      </c>
      <c r="O68" s="60" t="s">
        <v>17</v>
      </c>
      <c r="P68" s="33">
        <v>99</v>
      </c>
      <c r="Q68" s="33">
        <v>47188.230073251514</v>
      </c>
      <c r="R68" s="33"/>
      <c r="S68" s="33"/>
      <c r="T68" s="33"/>
      <c r="U68" s="31"/>
      <c r="V68" s="31"/>
      <c r="W68" s="57"/>
    </row>
    <row r="69" spans="1:23" ht="15" thickBot="1" x14ac:dyDescent="0.35">
      <c r="A69">
        <v>0</v>
      </c>
      <c r="B69">
        <f t="shared" si="6"/>
        <v>8</v>
      </c>
      <c r="C69">
        <f t="shared" ca="1" si="0"/>
        <v>0.12168361378977768</v>
      </c>
      <c r="D69">
        <v>-0.90875812357473296</v>
      </c>
      <c r="E69">
        <f t="shared" si="1"/>
        <v>25.091241876425268</v>
      </c>
      <c r="F69">
        <f t="shared" ca="1" si="2"/>
        <v>-0.83754194497992973</v>
      </c>
      <c r="G69">
        <v>-0.27004230446069899</v>
      </c>
      <c r="H69">
        <f t="shared" si="4"/>
        <v>62.366820510177199</v>
      </c>
      <c r="J69">
        <v>62.366820510177199</v>
      </c>
      <c r="K69">
        <v>0</v>
      </c>
      <c r="L69">
        <v>25.470582815587544</v>
      </c>
      <c r="M69">
        <f t="shared" si="3"/>
        <v>0</v>
      </c>
      <c r="O69" s="58"/>
      <c r="P69" s="31"/>
      <c r="Q69" s="31"/>
      <c r="R69" s="31"/>
      <c r="S69" s="31"/>
      <c r="T69" s="31"/>
      <c r="U69" s="31"/>
      <c r="V69" s="31"/>
      <c r="W69" s="57"/>
    </row>
    <row r="70" spans="1:23" x14ac:dyDescent="0.3">
      <c r="A70">
        <v>0</v>
      </c>
      <c r="B70">
        <f t="shared" si="6"/>
        <v>8</v>
      </c>
      <c r="C70">
        <f t="shared" ca="1" si="0"/>
        <v>1.1054114263651231</v>
      </c>
      <c r="D70">
        <v>1.1533556856836216</v>
      </c>
      <c r="E70">
        <f t="shared" si="1"/>
        <v>27.153355685683621</v>
      </c>
      <c r="F70">
        <f t="shared" ca="1" si="2"/>
        <v>0.45603301382989558</v>
      </c>
      <c r="G70">
        <v>-1.0147099913584465</v>
      </c>
      <c r="H70">
        <f t="shared" si="4"/>
        <v>64.715323537166995</v>
      </c>
      <c r="J70">
        <v>64.715323537166995</v>
      </c>
      <c r="K70">
        <v>0</v>
      </c>
      <c r="L70">
        <v>25.665107447980706</v>
      </c>
      <c r="M70">
        <f t="shared" si="3"/>
        <v>0</v>
      </c>
      <c r="O70" s="61"/>
      <c r="P70" s="34" t="s">
        <v>24</v>
      </c>
      <c r="Q70" s="34" t="s">
        <v>12</v>
      </c>
      <c r="R70" s="34" t="s">
        <v>25</v>
      </c>
      <c r="S70" s="34" t="s">
        <v>26</v>
      </c>
      <c r="T70" s="34" t="s">
        <v>27</v>
      </c>
      <c r="U70" s="34" t="s">
        <v>28</v>
      </c>
      <c r="V70" s="34" t="s">
        <v>29</v>
      </c>
      <c r="W70" s="62" t="s">
        <v>30</v>
      </c>
    </row>
    <row r="71" spans="1:23" x14ac:dyDescent="0.3">
      <c r="A71">
        <v>0</v>
      </c>
      <c r="B71">
        <f t="shared" si="6"/>
        <v>7</v>
      </c>
      <c r="C71">
        <f t="shared" ref="C71:C105" ca="1" si="7">NORMINV(RAND(),0,0.5)</f>
        <v>1.5665469330351751E-2</v>
      </c>
      <c r="D71">
        <v>0.37589698783079628</v>
      </c>
      <c r="E71">
        <f t="shared" ref="E71:E105" si="8">2+4*A71+3*B71+D71</f>
        <v>23.375896987830796</v>
      </c>
      <c r="F71">
        <f t="shared" ref="F71:F105" ca="1" si="9">NORMINV(RAND(),0,0.8)</f>
        <v>-0.62220590029695588</v>
      </c>
      <c r="G71">
        <v>0.83923527505302864</v>
      </c>
      <c r="H71">
        <f t="shared" ref="H71:H105" si="10">1+2*A71+3*B71+1.5*E71+G71</f>
        <v>57.90308075679922</v>
      </c>
      <c r="J71">
        <v>57.90308075679922</v>
      </c>
      <c r="K71">
        <v>0</v>
      </c>
      <c r="L71">
        <v>23.429827574433894</v>
      </c>
      <c r="M71">
        <f t="shared" ref="M71:M105" si="11">K71*L71</f>
        <v>0</v>
      </c>
      <c r="O71" s="58" t="s">
        <v>18</v>
      </c>
      <c r="P71" s="31">
        <v>-0.21561860909785957</v>
      </c>
      <c r="Q71" s="31">
        <v>0.57555782446050652</v>
      </c>
      <c r="R71" s="31">
        <v>-0.37462545018820231</v>
      </c>
      <c r="S71" s="31">
        <v>0.7087653211110132</v>
      </c>
      <c r="T71" s="31">
        <v>-1.3580918610259607</v>
      </c>
      <c r="U71" s="31">
        <v>0.92685464283024155</v>
      </c>
      <c r="V71" s="31">
        <v>-1.3580918610259607</v>
      </c>
      <c r="W71" s="57">
        <v>0.92685464283024155</v>
      </c>
    </row>
    <row r="72" spans="1:23" x14ac:dyDescent="0.3">
      <c r="A72">
        <v>0</v>
      </c>
      <c r="B72">
        <f t="shared" si="6"/>
        <v>7</v>
      </c>
      <c r="C72">
        <f t="shared" ca="1" si="7"/>
        <v>1.1096804896773789</v>
      </c>
      <c r="D72">
        <v>-0.71607533438059767</v>
      </c>
      <c r="E72">
        <f t="shared" si="8"/>
        <v>22.283924665619402</v>
      </c>
      <c r="F72">
        <f t="shared" ca="1" si="9"/>
        <v>0.34872583206134222</v>
      </c>
      <c r="G72">
        <v>1.0590026046063354</v>
      </c>
      <c r="H72">
        <f t="shared" si="10"/>
        <v>56.484889603035441</v>
      </c>
      <c r="J72">
        <v>56.484889603035441</v>
      </c>
      <c r="K72">
        <v>0</v>
      </c>
      <c r="L72">
        <v>23.666840101019194</v>
      </c>
      <c r="M72">
        <f t="shared" si="11"/>
        <v>0</v>
      </c>
      <c r="O72" s="58" t="s">
        <v>81</v>
      </c>
      <c r="P72" s="31">
        <v>-2.6394797387235736</v>
      </c>
      <c r="Q72" s="31">
        <v>0.89727067277904937</v>
      </c>
      <c r="R72" s="31">
        <v>-2.9416761505739513</v>
      </c>
      <c r="S72" s="31">
        <v>4.0916775150274158E-3</v>
      </c>
      <c r="T72" s="31">
        <v>-4.4205479473791858</v>
      </c>
      <c r="U72" s="31">
        <v>-0.85841153006796111</v>
      </c>
      <c r="V72" s="31">
        <v>-4.4205479473791858</v>
      </c>
      <c r="W72" s="57">
        <v>-0.85841153006796111</v>
      </c>
    </row>
    <row r="73" spans="1:23" x14ac:dyDescent="0.3">
      <c r="A73">
        <v>0</v>
      </c>
      <c r="B73">
        <f t="shared" si="6"/>
        <v>7</v>
      </c>
      <c r="C73">
        <f t="shared" ca="1" si="7"/>
        <v>0.44849078654599545</v>
      </c>
      <c r="D73">
        <v>-1.2556776735497634E-2</v>
      </c>
      <c r="E73">
        <f t="shared" si="8"/>
        <v>22.987443223264503</v>
      </c>
      <c r="F73">
        <f t="shared" ca="1" si="9"/>
        <v>-0.11980921187691849</v>
      </c>
      <c r="G73">
        <v>-0.69834021502896637</v>
      </c>
      <c r="H73">
        <f t="shared" si="10"/>
        <v>55.782824619867789</v>
      </c>
      <c r="J73">
        <v>55.782824619867789</v>
      </c>
      <c r="K73">
        <v>0</v>
      </c>
      <c r="L73">
        <v>23.792461506368255</v>
      </c>
      <c r="M73">
        <f t="shared" si="11"/>
        <v>0</v>
      </c>
      <c r="O73" s="58" t="s">
        <v>90</v>
      </c>
      <c r="P73" s="31">
        <v>2.461540569409852</v>
      </c>
      <c r="Q73" s="31">
        <v>2.8254561128510675E-2</v>
      </c>
      <c r="R73" s="31">
        <v>87.120113393868948</v>
      </c>
      <c r="S73" s="31">
        <v>3.5316735489988504E-93</v>
      </c>
      <c r="T73" s="31">
        <v>2.405455708840806</v>
      </c>
      <c r="U73" s="31">
        <v>2.517625429978898</v>
      </c>
      <c r="V73" s="31">
        <v>2.405455708840806</v>
      </c>
      <c r="W73" s="57">
        <v>2.517625429978898</v>
      </c>
    </row>
    <row r="74" spans="1:23" x14ac:dyDescent="0.3">
      <c r="A74">
        <v>0</v>
      </c>
      <c r="B74">
        <f t="shared" si="6"/>
        <v>7</v>
      </c>
      <c r="C74">
        <f t="shared" ca="1" si="7"/>
        <v>-0.32476199759286484</v>
      </c>
      <c r="D74">
        <v>0.25592139552859189</v>
      </c>
      <c r="E74">
        <f t="shared" si="8"/>
        <v>23.255921395528592</v>
      </c>
      <c r="F74">
        <f t="shared" ca="1" si="9"/>
        <v>0.84151692998645344</v>
      </c>
      <c r="G74">
        <v>-0.50935190498033467</v>
      </c>
      <c r="H74">
        <f t="shared" si="10"/>
        <v>56.374530188312555</v>
      </c>
      <c r="J74">
        <v>56.374530188312555</v>
      </c>
      <c r="K74">
        <v>0</v>
      </c>
      <c r="L74">
        <v>23.771595556769746</v>
      </c>
      <c r="M74">
        <f t="shared" si="11"/>
        <v>0</v>
      </c>
      <c r="O74" s="63" t="s">
        <v>116</v>
      </c>
      <c r="P74" s="64">
        <v>2.3576146602133266E-2</v>
      </c>
      <c r="Q74" s="64">
        <v>4.0189060091724599E-2</v>
      </c>
      <c r="R74" s="64">
        <v>0.58663095251107589</v>
      </c>
      <c r="S74" s="64">
        <v>0.55882855084891103</v>
      </c>
      <c r="T74" s="64">
        <v>-5.6198507174773302E-2</v>
      </c>
      <c r="U74" s="64">
        <v>0.10335080037903983</v>
      </c>
      <c r="V74" s="64">
        <v>-5.6198507174773302E-2</v>
      </c>
      <c r="W74" s="65">
        <v>0.10335080037903983</v>
      </c>
    </row>
    <row r="75" spans="1:23" x14ac:dyDescent="0.3">
      <c r="A75">
        <v>0</v>
      </c>
      <c r="B75">
        <f t="shared" si="6"/>
        <v>7</v>
      </c>
      <c r="C75">
        <f t="shared" ca="1" si="7"/>
        <v>-0.23671506630083092</v>
      </c>
      <c r="D75">
        <v>0.20276394799043826</v>
      </c>
      <c r="E75">
        <f t="shared" si="8"/>
        <v>23.202763947990437</v>
      </c>
      <c r="F75">
        <f t="shared" ca="1" si="9"/>
        <v>5.7973654057924685E-2</v>
      </c>
      <c r="G75">
        <v>0.87279842653870787</v>
      </c>
      <c r="H75">
        <f t="shared" si="10"/>
        <v>57.676944348524366</v>
      </c>
      <c r="J75">
        <v>57.676944348524366</v>
      </c>
      <c r="K75">
        <v>0</v>
      </c>
      <c r="L75">
        <v>22.328724497699945</v>
      </c>
      <c r="M75">
        <f t="shared" si="11"/>
        <v>0</v>
      </c>
    </row>
    <row r="76" spans="1:23" x14ac:dyDescent="0.3">
      <c r="A76">
        <v>0</v>
      </c>
      <c r="B76">
        <f t="shared" si="6"/>
        <v>6</v>
      </c>
      <c r="C76">
        <f t="shared" ca="1" si="7"/>
        <v>-0.89690771140991121</v>
      </c>
      <c r="D76">
        <v>-3.5912191627876559E-2</v>
      </c>
      <c r="E76">
        <f t="shared" si="8"/>
        <v>19.964087808372124</v>
      </c>
      <c r="F76">
        <f t="shared" ca="1" si="9"/>
        <v>0.34476658871953281</v>
      </c>
      <c r="G76">
        <v>1.2978187206990228</v>
      </c>
      <c r="H76">
        <f t="shared" si="10"/>
        <v>50.243950433257204</v>
      </c>
      <c r="J76">
        <v>50.243950433257204</v>
      </c>
      <c r="K76">
        <v>0</v>
      </c>
      <c r="L76">
        <v>19.170100340368922</v>
      </c>
      <c r="M76">
        <f t="shared" si="11"/>
        <v>0</v>
      </c>
    </row>
    <row r="77" spans="1:23" x14ac:dyDescent="0.3">
      <c r="A77">
        <v>0</v>
      </c>
      <c r="B77">
        <f t="shared" si="6"/>
        <v>6</v>
      </c>
      <c r="C77">
        <f t="shared" ca="1" si="7"/>
        <v>8.0699187866976302E-2</v>
      </c>
      <c r="D77">
        <v>0.58428933387804249</v>
      </c>
      <c r="E77">
        <f t="shared" si="8"/>
        <v>20.584289333878043</v>
      </c>
      <c r="F77">
        <f t="shared" ca="1" si="9"/>
        <v>-1.2222215489728954</v>
      </c>
      <c r="G77">
        <v>-4.1286569078279517E-2</v>
      </c>
      <c r="H77">
        <f t="shared" si="10"/>
        <v>49.835147431738783</v>
      </c>
      <c r="J77">
        <v>49.835147431738783</v>
      </c>
      <c r="K77">
        <v>0</v>
      </c>
      <c r="L77">
        <v>19.594073880368345</v>
      </c>
      <c r="M77">
        <f t="shared" si="11"/>
        <v>0</v>
      </c>
    </row>
    <row r="78" spans="1:23" x14ac:dyDescent="0.3">
      <c r="A78">
        <v>0</v>
      </c>
      <c r="B78">
        <f t="shared" si="6"/>
        <v>6</v>
      </c>
      <c r="C78">
        <f t="shared" ca="1" si="7"/>
        <v>0.75644463698446718</v>
      </c>
      <c r="D78">
        <v>8.4882312664751505E-2</v>
      </c>
      <c r="E78">
        <f t="shared" si="8"/>
        <v>20.084882312664753</v>
      </c>
      <c r="F78">
        <f t="shared" ca="1" si="9"/>
        <v>0.72030769113031989</v>
      </c>
      <c r="G78">
        <v>8.7130115420227753E-3</v>
      </c>
      <c r="H78">
        <f t="shared" si="10"/>
        <v>49.136036480539154</v>
      </c>
      <c r="J78">
        <v>49.136036480539154</v>
      </c>
      <c r="K78">
        <v>0</v>
      </c>
      <c r="L78">
        <v>19.689596165674185</v>
      </c>
      <c r="M78">
        <f t="shared" si="11"/>
        <v>0</v>
      </c>
    </row>
    <row r="79" spans="1:23" x14ac:dyDescent="0.3">
      <c r="A79">
        <v>0</v>
      </c>
      <c r="B79">
        <f t="shared" si="6"/>
        <v>6</v>
      </c>
      <c r="C79">
        <f t="shared" ca="1" si="7"/>
        <v>0.25995891721052888</v>
      </c>
      <c r="D79">
        <v>-1.3551013582169393</v>
      </c>
      <c r="E79">
        <f t="shared" si="8"/>
        <v>18.644898641783062</v>
      </c>
      <c r="F79">
        <f t="shared" ca="1" si="9"/>
        <v>-0.12336923327926226</v>
      </c>
      <c r="G79">
        <v>-1.4124964926371817</v>
      </c>
      <c r="H79">
        <f t="shared" si="10"/>
        <v>45.554851470037413</v>
      </c>
      <c r="J79">
        <v>45.554851470037413</v>
      </c>
      <c r="K79">
        <v>0</v>
      </c>
      <c r="L79">
        <v>19.644144463287283</v>
      </c>
      <c r="M79">
        <f t="shared" si="11"/>
        <v>0</v>
      </c>
    </row>
    <row r="80" spans="1:23" x14ac:dyDescent="0.3">
      <c r="A80">
        <v>0</v>
      </c>
      <c r="B80">
        <f t="shared" si="6"/>
        <v>6</v>
      </c>
      <c r="C80">
        <f t="shared" ca="1" si="7"/>
        <v>0.4141845112224386</v>
      </c>
      <c r="D80">
        <v>-0.31592852554415174</v>
      </c>
      <c r="E80">
        <f t="shared" si="8"/>
        <v>19.684071474455848</v>
      </c>
      <c r="F80">
        <f t="shared" ca="1" si="9"/>
        <v>-0.44682925942428131</v>
      </c>
      <c r="G80">
        <v>-1.1024282372881709</v>
      </c>
      <c r="H80">
        <f t="shared" si="10"/>
        <v>47.4236789743956</v>
      </c>
      <c r="J80">
        <v>47.4236789743956</v>
      </c>
      <c r="K80">
        <v>0</v>
      </c>
      <c r="L80">
        <v>20.597008553164411</v>
      </c>
      <c r="M80">
        <f t="shared" si="11"/>
        <v>0</v>
      </c>
    </row>
    <row r="81" spans="1:13" x14ac:dyDescent="0.3">
      <c r="A81">
        <v>0</v>
      </c>
      <c r="B81">
        <f t="shared" si="6"/>
        <v>5</v>
      </c>
      <c r="C81">
        <f t="shared" ca="1" si="7"/>
        <v>0.87883059251007523</v>
      </c>
      <c r="D81">
        <v>-0.36456274203051625</v>
      </c>
      <c r="E81">
        <f t="shared" si="8"/>
        <v>16.635437257969485</v>
      </c>
      <c r="F81">
        <f t="shared" ca="1" si="9"/>
        <v>-0.73162145073625418</v>
      </c>
      <c r="G81">
        <v>0.37753644707867873</v>
      </c>
      <c r="H81">
        <f t="shared" si="10"/>
        <v>41.330692334032904</v>
      </c>
      <c r="J81">
        <v>41.330692334032904</v>
      </c>
      <c r="K81">
        <v>0</v>
      </c>
      <c r="L81">
        <v>16.835769513806323</v>
      </c>
      <c r="M81">
        <f t="shared" si="11"/>
        <v>0</v>
      </c>
    </row>
    <row r="82" spans="1:13" x14ac:dyDescent="0.3">
      <c r="A82">
        <v>0</v>
      </c>
      <c r="B82">
        <f t="shared" si="6"/>
        <v>5</v>
      </c>
      <c r="C82">
        <f t="shared" ca="1" si="7"/>
        <v>0.17687823673146436</v>
      </c>
      <c r="D82">
        <v>-0.12334596701837509</v>
      </c>
      <c r="E82">
        <f t="shared" si="8"/>
        <v>16.876654032981627</v>
      </c>
      <c r="F82">
        <f t="shared" ca="1" si="9"/>
        <v>0.16273820968450586</v>
      </c>
      <c r="G82">
        <v>-1.3267069532918978</v>
      </c>
      <c r="H82">
        <f t="shared" si="10"/>
        <v>39.98827409618054</v>
      </c>
      <c r="J82">
        <v>39.98827409618054</v>
      </c>
      <c r="K82">
        <v>0</v>
      </c>
      <c r="L82">
        <v>16.52147688799916</v>
      </c>
      <c r="M82">
        <f t="shared" si="11"/>
        <v>0</v>
      </c>
    </row>
    <row r="83" spans="1:13" x14ac:dyDescent="0.3">
      <c r="A83">
        <v>0</v>
      </c>
      <c r="B83">
        <f t="shared" si="6"/>
        <v>5</v>
      </c>
      <c r="C83">
        <f t="shared" ca="1" si="7"/>
        <v>4.8126548306542345E-2</v>
      </c>
      <c r="D83">
        <v>0.70587814017760742</v>
      </c>
      <c r="E83">
        <f t="shared" si="8"/>
        <v>17.705878140177607</v>
      </c>
      <c r="F83">
        <f t="shared" ca="1" si="9"/>
        <v>-1.4358414879446506</v>
      </c>
      <c r="G83">
        <v>9.8553304911748268E-2</v>
      </c>
      <c r="H83">
        <f t="shared" si="10"/>
        <v>42.657370515178158</v>
      </c>
      <c r="J83">
        <v>42.657370515178158</v>
      </c>
      <c r="K83">
        <v>0</v>
      </c>
      <c r="L83">
        <v>17.538509561710974</v>
      </c>
      <c r="M83">
        <f t="shared" si="11"/>
        <v>0</v>
      </c>
    </row>
    <row r="84" spans="1:13" x14ac:dyDescent="0.3">
      <c r="A84">
        <v>0</v>
      </c>
      <c r="B84">
        <f t="shared" si="6"/>
        <v>5</v>
      </c>
      <c r="C84">
        <f t="shared" ca="1" si="7"/>
        <v>-0.93677741639492973</v>
      </c>
      <c r="D84">
        <v>-0.43746490885338757</v>
      </c>
      <c r="E84">
        <f t="shared" si="8"/>
        <v>16.562535091146611</v>
      </c>
      <c r="F84">
        <f t="shared" ca="1" si="9"/>
        <v>6.4401442277429138E-2</v>
      </c>
      <c r="G84">
        <v>-1.6787461300657894E-2</v>
      </c>
      <c r="H84">
        <f t="shared" si="10"/>
        <v>40.827015175419255</v>
      </c>
      <c r="J84">
        <v>40.827015175419255</v>
      </c>
      <c r="K84">
        <v>0</v>
      </c>
      <c r="L84">
        <v>17.352096230178724</v>
      </c>
      <c r="M84">
        <f t="shared" si="11"/>
        <v>0</v>
      </c>
    </row>
    <row r="85" spans="1:13" x14ac:dyDescent="0.3">
      <c r="A85">
        <v>0</v>
      </c>
      <c r="B85">
        <f t="shared" si="6"/>
        <v>5</v>
      </c>
      <c r="C85">
        <f t="shared" ca="1" si="7"/>
        <v>-0.46953245777734592</v>
      </c>
      <c r="D85">
        <v>0.48003542803701965</v>
      </c>
      <c r="E85">
        <f t="shared" si="8"/>
        <v>17.48003542803702</v>
      </c>
      <c r="F85">
        <f t="shared" ca="1" si="9"/>
        <v>0.26591042094597211</v>
      </c>
      <c r="G85">
        <v>-0.92156589574235959</v>
      </c>
      <c r="H85">
        <f t="shared" si="10"/>
        <v>41.298487246313172</v>
      </c>
      <c r="J85">
        <v>41.298487246313172</v>
      </c>
      <c r="K85">
        <v>0</v>
      </c>
      <c r="L85">
        <v>16.453698106037088</v>
      </c>
      <c r="M85">
        <f t="shared" si="11"/>
        <v>0</v>
      </c>
    </row>
    <row r="86" spans="1:13" x14ac:dyDescent="0.3">
      <c r="A86">
        <v>0</v>
      </c>
      <c r="B86">
        <f t="shared" si="6"/>
        <v>4</v>
      </c>
      <c r="C86">
        <f t="shared" ca="1" si="7"/>
        <v>-0.56442974595210638</v>
      </c>
      <c r="D86">
        <v>-0.1560019607544679</v>
      </c>
      <c r="E86">
        <f t="shared" si="8"/>
        <v>13.843998039245532</v>
      </c>
      <c r="F86">
        <f t="shared" ca="1" si="9"/>
        <v>-0.40343611463784379</v>
      </c>
      <c r="G86">
        <v>-0.25797793299759042</v>
      </c>
      <c r="H86">
        <f t="shared" si="10"/>
        <v>33.508019125870703</v>
      </c>
      <c r="J86">
        <v>33.508019125870703</v>
      </c>
      <c r="K86">
        <v>0</v>
      </c>
      <c r="L86">
        <v>15.05407304529631</v>
      </c>
      <c r="M86">
        <f t="shared" si="11"/>
        <v>0</v>
      </c>
    </row>
    <row r="87" spans="1:13" x14ac:dyDescent="0.3">
      <c r="A87">
        <v>0</v>
      </c>
      <c r="B87">
        <f t="shared" si="6"/>
        <v>4</v>
      </c>
      <c r="C87">
        <f t="shared" ca="1" si="7"/>
        <v>-0.17935468343113883</v>
      </c>
      <c r="D87">
        <v>-6.4575190807858902E-3</v>
      </c>
      <c r="E87">
        <f t="shared" si="8"/>
        <v>13.993542480919213</v>
      </c>
      <c r="F87">
        <f t="shared" ca="1" si="9"/>
        <v>0.2377764178381277</v>
      </c>
      <c r="G87">
        <v>-0.60714543808274901</v>
      </c>
      <c r="H87">
        <f t="shared" si="10"/>
        <v>33.383168283296072</v>
      </c>
      <c r="J87">
        <v>33.383168283296072</v>
      </c>
      <c r="K87">
        <v>0</v>
      </c>
      <c r="L87">
        <v>13.845731636746342</v>
      </c>
      <c r="M87">
        <f t="shared" si="11"/>
        <v>0</v>
      </c>
    </row>
    <row r="88" spans="1:13" x14ac:dyDescent="0.3">
      <c r="A88">
        <v>0</v>
      </c>
      <c r="B88">
        <f t="shared" si="6"/>
        <v>4</v>
      </c>
      <c r="C88">
        <f t="shared" ca="1" si="7"/>
        <v>-0.38479386680179778</v>
      </c>
      <c r="D88">
        <v>0.78256378230344226</v>
      </c>
      <c r="E88">
        <f t="shared" si="8"/>
        <v>14.782563782303443</v>
      </c>
      <c r="F88">
        <f t="shared" ca="1" si="9"/>
        <v>-0.77721759807774493</v>
      </c>
      <c r="G88">
        <v>0.84430305770719394</v>
      </c>
      <c r="H88">
        <f t="shared" si="10"/>
        <v>36.018148731162356</v>
      </c>
      <c r="J88">
        <v>36.018148731162356</v>
      </c>
      <c r="K88">
        <v>0</v>
      </c>
      <c r="L88">
        <v>14.515556843497784</v>
      </c>
      <c r="M88">
        <f t="shared" si="11"/>
        <v>0</v>
      </c>
    </row>
    <row r="89" spans="1:13" x14ac:dyDescent="0.3">
      <c r="A89">
        <v>0</v>
      </c>
      <c r="B89">
        <f t="shared" si="6"/>
        <v>4</v>
      </c>
      <c r="C89">
        <f t="shared" ca="1" si="7"/>
        <v>0.27054154529639118</v>
      </c>
      <c r="D89">
        <v>-0.90215590152689784</v>
      </c>
      <c r="E89">
        <f t="shared" si="8"/>
        <v>13.097844098473102</v>
      </c>
      <c r="F89">
        <f t="shared" ca="1" si="9"/>
        <v>1.0353571522384382</v>
      </c>
      <c r="G89">
        <v>-1.4605887914138211</v>
      </c>
      <c r="H89">
        <f t="shared" si="10"/>
        <v>31.186177356295836</v>
      </c>
      <c r="J89">
        <v>31.186177356295836</v>
      </c>
      <c r="K89">
        <v>0</v>
      </c>
      <c r="L89">
        <v>13.609490383066996</v>
      </c>
      <c r="M89">
        <f t="shared" si="11"/>
        <v>0</v>
      </c>
    </row>
    <row r="90" spans="1:13" x14ac:dyDescent="0.3">
      <c r="A90">
        <v>0</v>
      </c>
      <c r="B90">
        <f t="shared" si="6"/>
        <v>4</v>
      </c>
      <c r="C90">
        <f t="shared" ca="1" si="7"/>
        <v>-0.54905718471683107</v>
      </c>
      <c r="D90">
        <v>-0.65670927834678061</v>
      </c>
      <c r="E90">
        <f t="shared" si="8"/>
        <v>13.343290721653219</v>
      </c>
      <c r="F90">
        <f t="shared" ca="1" si="9"/>
        <v>0.29724826404862065</v>
      </c>
      <c r="G90">
        <v>0.52825574212435389</v>
      </c>
      <c r="H90">
        <f t="shared" si="10"/>
        <v>33.543191824604179</v>
      </c>
      <c r="J90">
        <v>33.543191824604179</v>
      </c>
      <c r="K90">
        <v>0</v>
      </c>
      <c r="L90">
        <v>13.495019918582637</v>
      </c>
      <c r="M90">
        <f t="shared" si="11"/>
        <v>0</v>
      </c>
    </row>
    <row r="91" spans="1:13" x14ac:dyDescent="0.3">
      <c r="A91">
        <v>0</v>
      </c>
      <c r="B91">
        <f t="shared" si="6"/>
        <v>3</v>
      </c>
      <c r="C91">
        <f t="shared" ca="1" si="7"/>
        <v>-7.6327366213322451E-2</v>
      </c>
      <c r="D91">
        <v>-0.7485123115503528</v>
      </c>
      <c r="E91">
        <f t="shared" si="8"/>
        <v>10.251487688449647</v>
      </c>
      <c r="F91">
        <f t="shared" ca="1" si="9"/>
        <v>0.8197584968235877</v>
      </c>
      <c r="G91">
        <v>0.100097290199752</v>
      </c>
      <c r="H91">
        <f t="shared" si="10"/>
        <v>25.477328822874224</v>
      </c>
      <c r="J91">
        <v>25.477328822874224</v>
      </c>
      <c r="K91">
        <v>0</v>
      </c>
      <c r="L91">
        <v>10.76012791071069</v>
      </c>
      <c r="M91">
        <f t="shared" si="11"/>
        <v>0</v>
      </c>
    </row>
    <row r="92" spans="1:13" x14ac:dyDescent="0.3">
      <c r="A92">
        <v>0</v>
      </c>
      <c r="B92">
        <f t="shared" si="6"/>
        <v>3</v>
      </c>
      <c r="C92">
        <f t="shared" ca="1" si="7"/>
        <v>3.2008208642905052E-2</v>
      </c>
      <c r="D92">
        <v>-0.40833834720146356</v>
      </c>
      <c r="E92">
        <f t="shared" si="8"/>
        <v>10.591661652798537</v>
      </c>
      <c r="F92">
        <f t="shared" ca="1" si="9"/>
        <v>-1.7227792835728477</v>
      </c>
      <c r="G92">
        <v>1.7529907237237774</v>
      </c>
      <c r="H92">
        <f t="shared" si="10"/>
        <v>27.640483202921583</v>
      </c>
      <c r="J92">
        <v>27.640483202921583</v>
      </c>
      <c r="K92">
        <v>0</v>
      </c>
      <c r="L92">
        <v>11.027973335460837</v>
      </c>
      <c r="M92">
        <f t="shared" si="11"/>
        <v>0</v>
      </c>
    </row>
    <row r="93" spans="1:13" x14ac:dyDescent="0.3">
      <c r="A93">
        <v>0</v>
      </c>
      <c r="B93">
        <f t="shared" si="6"/>
        <v>3</v>
      </c>
      <c r="C93">
        <f t="shared" ca="1" si="7"/>
        <v>0.14979423565344993</v>
      </c>
      <c r="D93">
        <v>0.17279172029904069</v>
      </c>
      <c r="E93">
        <f t="shared" si="8"/>
        <v>11.17279172029904</v>
      </c>
      <c r="F93">
        <f t="shared" ca="1" si="9"/>
        <v>-1.8358775971396093E-2</v>
      </c>
      <c r="G93">
        <v>2.8172214107923799E-2</v>
      </c>
      <c r="H93">
        <f t="shared" si="10"/>
        <v>26.787359794556483</v>
      </c>
      <c r="J93">
        <v>26.787359794556483</v>
      </c>
      <c r="K93">
        <v>0</v>
      </c>
      <c r="L93">
        <v>10.759248935441985</v>
      </c>
      <c r="M93">
        <f t="shared" si="11"/>
        <v>0</v>
      </c>
    </row>
    <row r="94" spans="1:13" x14ac:dyDescent="0.3">
      <c r="A94">
        <v>0</v>
      </c>
      <c r="B94">
        <f t="shared" si="6"/>
        <v>3</v>
      </c>
      <c r="C94">
        <f t="shared" ca="1" si="7"/>
        <v>0.22311678751200284</v>
      </c>
      <c r="D94">
        <v>-0.81223701547647031</v>
      </c>
      <c r="E94">
        <f t="shared" si="8"/>
        <v>10.18776298452353</v>
      </c>
      <c r="F94">
        <f t="shared" ca="1" si="9"/>
        <v>-0.41269861494625559</v>
      </c>
      <c r="G94">
        <v>-9.3351611356759304E-2</v>
      </c>
      <c r="H94">
        <f t="shared" si="10"/>
        <v>25.188292865428537</v>
      </c>
      <c r="J94">
        <v>25.188292865428537</v>
      </c>
      <c r="K94">
        <v>0</v>
      </c>
      <c r="L94">
        <v>10.304062139090687</v>
      </c>
      <c r="M94">
        <f t="shared" si="11"/>
        <v>0</v>
      </c>
    </row>
    <row r="95" spans="1:13" x14ac:dyDescent="0.3">
      <c r="A95">
        <v>0</v>
      </c>
      <c r="B95">
        <f t="shared" si="6"/>
        <v>3</v>
      </c>
      <c r="C95">
        <f t="shared" ca="1" si="7"/>
        <v>-0.22266718869427848</v>
      </c>
      <c r="D95">
        <v>-0.16620570789244252</v>
      </c>
      <c r="E95">
        <f t="shared" si="8"/>
        <v>10.833794292107557</v>
      </c>
      <c r="F95">
        <f t="shared" ca="1" si="9"/>
        <v>-0.72034202910087153</v>
      </c>
      <c r="G95">
        <v>0.58962483984329139</v>
      </c>
      <c r="H95">
        <f t="shared" si="10"/>
        <v>26.840316278004629</v>
      </c>
      <c r="J95">
        <v>26.840316278004629</v>
      </c>
      <c r="K95">
        <v>0</v>
      </c>
      <c r="L95">
        <v>11.797684397004659</v>
      </c>
      <c r="M95">
        <f t="shared" si="11"/>
        <v>0</v>
      </c>
    </row>
    <row r="96" spans="1:13" x14ac:dyDescent="0.3">
      <c r="A96">
        <v>0</v>
      </c>
      <c r="B96">
        <f t="shared" si="6"/>
        <v>2</v>
      </c>
      <c r="C96">
        <f t="shared" ca="1" si="7"/>
        <v>0.11584305636304359</v>
      </c>
      <c r="D96">
        <v>5.1147974121383256E-2</v>
      </c>
      <c r="E96">
        <f t="shared" si="8"/>
        <v>8.0511479741213829</v>
      </c>
      <c r="F96">
        <f t="shared" ca="1" si="9"/>
        <v>-1.1895965067830714</v>
      </c>
      <c r="G96">
        <v>0.40333616975817216</v>
      </c>
      <c r="H96">
        <f t="shared" si="10"/>
        <v>19.480058130940247</v>
      </c>
      <c r="J96">
        <v>19.480058130940247</v>
      </c>
      <c r="K96">
        <v>0</v>
      </c>
      <c r="L96">
        <v>7.1950893016981441</v>
      </c>
      <c r="M96">
        <f t="shared" si="11"/>
        <v>0</v>
      </c>
    </row>
    <row r="97" spans="1:13" x14ac:dyDescent="0.3">
      <c r="A97">
        <v>0</v>
      </c>
      <c r="B97">
        <f t="shared" si="6"/>
        <v>2</v>
      </c>
      <c r="C97">
        <f t="shared" ca="1" si="7"/>
        <v>0.14622440387079136</v>
      </c>
      <c r="D97">
        <v>-9.9111928102211755E-2</v>
      </c>
      <c r="E97">
        <f t="shared" si="8"/>
        <v>7.9008880718977883</v>
      </c>
      <c r="F97">
        <f t="shared" ca="1" si="9"/>
        <v>-1.2622192598750201</v>
      </c>
      <c r="G97">
        <v>-8.7173677071545427E-2</v>
      </c>
      <c r="H97">
        <f t="shared" si="10"/>
        <v>18.764158430775137</v>
      </c>
      <c r="J97">
        <v>18.764158430775137</v>
      </c>
      <c r="K97">
        <v>0</v>
      </c>
      <c r="L97">
        <v>8.1236636911345474</v>
      </c>
      <c r="M97">
        <f t="shared" si="11"/>
        <v>0</v>
      </c>
    </row>
    <row r="98" spans="1:13" x14ac:dyDescent="0.3">
      <c r="A98">
        <v>0</v>
      </c>
      <c r="B98">
        <f t="shared" si="6"/>
        <v>2</v>
      </c>
      <c r="C98">
        <f t="shared" ca="1" si="7"/>
        <v>0.33954141511576913</v>
      </c>
      <c r="D98">
        <v>-0.30142548081591963</v>
      </c>
      <c r="E98">
        <f t="shared" si="8"/>
        <v>7.6985745191840804</v>
      </c>
      <c r="F98">
        <f t="shared" ca="1" si="9"/>
        <v>-0.30983065279039523</v>
      </c>
      <c r="G98">
        <v>0.48453454914796368</v>
      </c>
      <c r="H98">
        <f t="shared" si="10"/>
        <v>19.032396327924083</v>
      </c>
      <c r="J98">
        <v>19.032396327924083</v>
      </c>
      <c r="K98">
        <v>0</v>
      </c>
      <c r="L98">
        <v>7.4813878127973874</v>
      </c>
      <c r="M98">
        <f t="shared" si="11"/>
        <v>0</v>
      </c>
    </row>
    <row r="99" spans="1:13" x14ac:dyDescent="0.3">
      <c r="A99">
        <v>0</v>
      </c>
      <c r="B99">
        <f t="shared" si="6"/>
        <v>2</v>
      </c>
      <c r="C99">
        <f t="shared" ca="1" si="7"/>
        <v>-0.32005153749154003</v>
      </c>
      <c r="D99">
        <v>-3.5544381575016433E-3</v>
      </c>
      <c r="E99">
        <f t="shared" si="8"/>
        <v>7.9964455618424983</v>
      </c>
      <c r="F99">
        <f t="shared" ca="1" si="9"/>
        <v>-0.88967157243715889</v>
      </c>
      <c r="G99">
        <v>0.32974736601019838</v>
      </c>
      <c r="H99">
        <f t="shared" si="10"/>
        <v>19.324415708773945</v>
      </c>
      <c r="J99">
        <v>19.324415708773945</v>
      </c>
      <c r="K99">
        <v>0</v>
      </c>
      <c r="L99">
        <v>8.0100990441177107</v>
      </c>
      <c r="M99">
        <f t="shared" si="11"/>
        <v>0</v>
      </c>
    </row>
    <row r="100" spans="1:13" x14ac:dyDescent="0.3">
      <c r="A100">
        <v>0</v>
      </c>
      <c r="B100">
        <f t="shared" si="6"/>
        <v>2</v>
      </c>
      <c r="C100">
        <f t="shared" ca="1" si="7"/>
        <v>-0.69715418723001721</v>
      </c>
      <c r="D100">
        <v>-0.25413843458311963</v>
      </c>
      <c r="E100">
        <f t="shared" si="8"/>
        <v>7.7458615654168801</v>
      </c>
      <c r="F100">
        <f t="shared" ca="1" si="9"/>
        <v>0.8460740787816905</v>
      </c>
      <c r="G100">
        <v>-1.1982143157821121</v>
      </c>
      <c r="H100">
        <f t="shared" si="10"/>
        <v>17.420578032343204</v>
      </c>
      <c r="J100">
        <v>17.420578032343204</v>
      </c>
      <c r="K100">
        <v>0</v>
      </c>
      <c r="L100">
        <v>8.2102194580804202</v>
      </c>
      <c r="M100">
        <f t="shared" si="11"/>
        <v>0</v>
      </c>
    </row>
    <row r="101" spans="1:13" x14ac:dyDescent="0.3">
      <c r="A101">
        <v>0</v>
      </c>
      <c r="B101">
        <f t="shared" si="6"/>
        <v>1</v>
      </c>
      <c r="C101">
        <f t="shared" ca="1" si="7"/>
        <v>-0.11377468459080121</v>
      </c>
      <c r="D101">
        <v>0.5314454602465899</v>
      </c>
      <c r="E101">
        <f t="shared" si="8"/>
        <v>5.5314454602465899</v>
      </c>
      <c r="F101">
        <f t="shared" ca="1" si="9"/>
        <v>-0.25883183178202551</v>
      </c>
      <c r="G101">
        <v>0.43825218919060954</v>
      </c>
      <c r="H101">
        <f t="shared" si="10"/>
        <v>12.735420379560495</v>
      </c>
      <c r="J101">
        <v>12.735420379560495</v>
      </c>
      <c r="K101">
        <v>0</v>
      </c>
      <c r="L101">
        <v>4.7687288192007351</v>
      </c>
      <c r="M101">
        <f t="shared" si="11"/>
        <v>0</v>
      </c>
    </row>
    <row r="102" spans="1:13" x14ac:dyDescent="0.3">
      <c r="A102">
        <v>0</v>
      </c>
      <c r="B102">
        <f t="shared" si="6"/>
        <v>1</v>
      </c>
      <c r="C102">
        <f t="shared" ca="1" si="7"/>
        <v>0.60231303329616814</v>
      </c>
      <c r="D102">
        <v>0.794533824002291</v>
      </c>
      <c r="E102">
        <f t="shared" si="8"/>
        <v>5.7945338240022908</v>
      </c>
      <c r="F102">
        <f t="shared" ca="1" si="9"/>
        <v>0.42564944594998644</v>
      </c>
      <c r="G102">
        <v>0.72370696858937256</v>
      </c>
      <c r="H102">
        <f t="shared" si="10"/>
        <v>13.415507704592809</v>
      </c>
      <c r="J102">
        <v>13.415507704592809</v>
      </c>
      <c r="K102">
        <v>0</v>
      </c>
      <c r="L102">
        <v>4.7861036703896618</v>
      </c>
      <c r="M102">
        <f t="shared" si="11"/>
        <v>0</v>
      </c>
    </row>
    <row r="103" spans="1:13" x14ac:dyDescent="0.3">
      <c r="A103">
        <v>0</v>
      </c>
      <c r="B103">
        <f t="shared" si="6"/>
        <v>1</v>
      </c>
      <c r="C103">
        <f t="shared" ca="1" si="7"/>
        <v>-0.1114401020653813</v>
      </c>
      <c r="D103">
        <v>0.47580529484511708</v>
      </c>
      <c r="E103">
        <f t="shared" si="8"/>
        <v>5.4758052948451175</v>
      </c>
      <c r="F103">
        <f t="shared" ca="1" si="9"/>
        <v>-0.29357199330976497</v>
      </c>
      <c r="G103">
        <v>0.35387407217251371</v>
      </c>
      <c r="H103">
        <f t="shared" si="10"/>
        <v>12.567582014440191</v>
      </c>
      <c r="J103">
        <v>12.567582014440191</v>
      </c>
      <c r="K103">
        <v>0</v>
      </c>
      <c r="L103">
        <v>4.3875078265657566</v>
      </c>
      <c r="M103">
        <f t="shared" si="11"/>
        <v>0</v>
      </c>
    </row>
    <row r="104" spans="1:13" x14ac:dyDescent="0.3">
      <c r="A104">
        <v>0</v>
      </c>
      <c r="B104">
        <f t="shared" si="6"/>
        <v>1</v>
      </c>
      <c r="C104">
        <f t="shared" ca="1" si="7"/>
        <v>0.70911722893207063</v>
      </c>
      <c r="D104">
        <v>-0.75468770690525755</v>
      </c>
      <c r="E104">
        <f t="shared" si="8"/>
        <v>4.2453122930947425</v>
      </c>
      <c r="F104">
        <f t="shared" ca="1" si="9"/>
        <v>-0.41225715496995019</v>
      </c>
      <c r="G104">
        <v>1.6983868875042363</v>
      </c>
      <c r="H104">
        <f t="shared" si="10"/>
        <v>12.066355327146351</v>
      </c>
      <c r="J104">
        <v>12.066355327146351</v>
      </c>
      <c r="K104">
        <v>0</v>
      </c>
      <c r="L104">
        <v>5.2586227063758111</v>
      </c>
      <c r="M104">
        <f t="shared" si="11"/>
        <v>0</v>
      </c>
    </row>
    <row r="105" spans="1:13" x14ac:dyDescent="0.3">
      <c r="A105">
        <v>0</v>
      </c>
      <c r="B105">
        <f t="shared" si="6"/>
        <v>1</v>
      </c>
      <c r="C105">
        <f t="shared" ca="1" si="7"/>
        <v>3.066661691900946E-2</v>
      </c>
      <c r="D105">
        <v>-0.34327477656368865</v>
      </c>
      <c r="E105">
        <f t="shared" si="8"/>
        <v>4.656725223436311</v>
      </c>
      <c r="F105">
        <f t="shared" ca="1" si="9"/>
        <v>1.7077410644163619E-2</v>
      </c>
      <c r="G105">
        <v>1.581237755584334</v>
      </c>
      <c r="H105">
        <f t="shared" si="10"/>
        <v>12.566325590738801</v>
      </c>
      <c r="J105">
        <v>12.566325590738801</v>
      </c>
      <c r="K105">
        <v>0</v>
      </c>
      <c r="L105">
        <v>4.9432063820327619</v>
      </c>
      <c r="M105">
        <f t="shared" si="11"/>
        <v>0</v>
      </c>
    </row>
  </sheetData>
  <mergeCells count="3">
    <mergeCell ref="O6:W6"/>
    <mergeCell ref="O29:W29"/>
    <mergeCell ref="O53:W53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73A16-910E-45CB-BBF4-DE7BDB61ED84}">
  <dimension ref="A1:I101"/>
  <sheetViews>
    <sheetView topLeftCell="A72" workbookViewId="0">
      <selection activeCell="H28" sqref="H28"/>
    </sheetView>
  </sheetViews>
  <sheetFormatPr defaultRowHeight="14.4" x14ac:dyDescent="0.3"/>
  <cols>
    <col min="1" max="1" width="20.88671875" style="40" bestFit="1" customWidth="1"/>
    <col min="4" max="4" width="10.44140625" bestFit="1" customWidth="1"/>
    <col min="6" max="6" width="3.6640625" style="39" customWidth="1"/>
    <col min="8" max="8" width="37" bestFit="1" customWidth="1"/>
  </cols>
  <sheetData>
    <row r="1" spans="1:9" x14ac:dyDescent="0.3">
      <c r="A1" s="44"/>
      <c r="B1" s="45" t="s">
        <v>81</v>
      </c>
      <c r="C1" s="45" t="s">
        <v>82</v>
      </c>
      <c r="D1" s="45" t="s">
        <v>83</v>
      </c>
      <c r="E1" s="45" t="s">
        <v>84</v>
      </c>
      <c r="F1" s="43"/>
    </row>
    <row r="2" spans="1:9" x14ac:dyDescent="0.3">
      <c r="A2" s="131" t="s">
        <v>86</v>
      </c>
      <c r="B2" s="41">
        <v>1</v>
      </c>
      <c r="C2" s="41">
        <v>10</v>
      </c>
      <c r="D2" s="41">
        <v>1</v>
      </c>
      <c r="E2" s="41">
        <f>2*C2</f>
        <v>20</v>
      </c>
      <c r="H2" s="101" t="s">
        <v>104</v>
      </c>
      <c r="I2" s="101">
        <f>AVERAGE(C2:C51)</f>
        <v>5.5</v>
      </c>
    </row>
    <row r="3" spans="1:9" x14ac:dyDescent="0.3">
      <c r="A3" s="131"/>
      <c r="B3" s="41">
        <v>1</v>
      </c>
      <c r="C3" s="41">
        <v>10</v>
      </c>
      <c r="D3" s="41">
        <v>1</v>
      </c>
      <c r="E3" s="41">
        <f t="shared" ref="E3:E21" si="0">2*C3</f>
        <v>20</v>
      </c>
      <c r="H3" s="101" t="s">
        <v>105</v>
      </c>
      <c r="I3" s="101">
        <f>AVERAGE(C52:C101)</f>
        <v>5.5</v>
      </c>
    </row>
    <row r="4" spans="1:9" x14ac:dyDescent="0.3">
      <c r="A4" s="131"/>
      <c r="B4" s="41">
        <v>1</v>
      </c>
      <c r="C4" s="41">
        <v>10</v>
      </c>
      <c r="D4" s="41">
        <v>1</v>
      </c>
      <c r="E4" s="41">
        <f t="shared" si="0"/>
        <v>20</v>
      </c>
      <c r="H4" s="102" t="s">
        <v>106</v>
      </c>
      <c r="I4" s="102">
        <f>AVERAGE(C2:C21)</f>
        <v>8.5</v>
      </c>
    </row>
    <row r="5" spans="1:9" x14ac:dyDescent="0.3">
      <c r="A5" s="131"/>
      <c r="B5" s="41">
        <v>1</v>
      </c>
      <c r="C5" s="41">
        <v>10</v>
      </c>
      <c r="D5" s="41">
        <v>1</v>
      </c>
      <c r="E5" s="41">
        <f t="shared" si="0"/>
        <v>20</v>
      </c>
      <c r="H5" s="102" t="s">
        <v>107</v>
      </c>
      <c r="I5" s="102">
        <f>AVERAGE(C52:C56)</f>
        <v>10</v>
      </c>
    </row>
    <row r="6" spans="1:9" x14ac:dyDescent="0.3">
      <c r="A6" s="131"/>
      <c r="B6" s="41">
        <v>1</v>
      </c>
      <c r="C6" s="41">
        <v>10</v>
      </c>
      <c r="D6" s="41">
        <v>1</v>
      </c>
      <c r="E6" s="41">
        <f t="shared" si="0"/>
        <v>20</v>
      </c>
      <c r="H6" s="103" t="s">
        <v>112</v>
      </c>
      <c r="I6" s="103">
        <f>AVERAGE(C22:C51)</f>
        <v>3.5</v>
      </c>
    </row>
    <row r="7" spans="1:9" x14ac:dyDescent="0.3">
      <c r="A7" s="131"/>
      <c r="B7" s="41">
        <v>1</v>
      </c>
      <c r="C7" s="41">
        <v>9</v>
      </c>
      <c r="D7" s="41">
        <v>1</v>
      </c>
      <c r="E7" s="41">
        <f t="shared" si="0"/>
        <v>18</v>
      </c>
      <c r="H7" s="103" t="s">
        <v>113</v>
      </c>
      <c r="I7" s="103">
        <f>AVERAGE(C57:C101)</f>
        <v>5</v>
      </c>
    </row>
    <row r="8" spans="1:9" x14ac:dyDescent="0.3">
      <c r="A8" s="131"/>
      <c r="B8" s="41">
        <v>1</v>
      </c>
      <c r="C8" s="41">
        <v>9</v>
      </c>
      <c r="D8" s="41">
        <v>1</v>
      </c>
      <c r="E8" s="41">
        <f t="shared" si="0"/>
        <v>18</v>
      </c>
      <c r="H8" s="104" t="s">
        <v>108</v>
      </c>
      <c r="I8" s="104">
        <f>AVERAGE(E2:E21)</f>
        <v>17</v>
      </c>
    </row>
    <row r="9" spans="1:9" x14ac:dyDescent="0.3">
      <c r="A9" s="131"/>
      <c r="B9" s="41">
        <v>1</v>
      </c>
      <c r="C9" s="41">
        <v>9</v>
      </c>
      <c r="D9" s="41">
        <v>1</v>
      </c>
      <c r="E9" s="41">
        <f t="shared" si="0"/>
        <v>18</v>
      </c>
      <c r="H9" s="104" t="s">
        <v>109</v>
      </c>
      <c r="I9" s="104">
        <f>AVERAGE(E52:E56)</f>
        <v>18</v>
      </c>
    </row>
    <row r="10" spans="1:9" x14ac:dyDescent="0.3">
      <c r="A10" s="131"/>
      <c r="B10" s="41">
        <v>1</v>
      </c>
      <c r="C10" s="41">
        <v>9</v>
      </c>
      <c r="D10" s="41">
        <v>1</v>
      </c>
      <c r="E10" s="41">
        <f t="shared" si="0"/>
        <v>18</v>
      </c>
      <c r="H10" s="105" t="s">
        <v>110</v>
      </c>
      <c r="I10" s="105">
        <f>AVERAGE(E22:E51)</f>
        <v>3.5</v>
      </c>
    </row>
    <row r="11" spans="1:9" x14ac:dyDescent="0.3">
      <c r="A11" s="131"/>
      <c r="B11" s="41">
        <v>1</v>
      </c>
      <c r="C11" s="41">
        <v>9</v>
      </c>
      <c r="D11" s="41">
        <v>1</v>
      </c>
      <c r="E11" s="41">
        <f t="shared" si="0"/>
        <v>18</v>
      </c>
      <c r="H11" s="105" t="s">
        <v>111</v>
      </c>
      <c r="I11" s="105">
        <f>AVERAGE(E57:E101)</f>
        <v>4.5000000000000009</v>
      </c>
    </row>
    <row r="12" spans="1:9" x14ac:dyDescent="0.3">
      <c r="A12" s="131"/>
      <c r="B12" s="41">
        <v>1</v>
      </c>
      <c r="C12" s="41">
        <v>8</v>
      </c>
      <c r="D12" s="41">
        <v>1</v>
      </c>
      <c r="E12" s="41">
        <f t="shared" si="0"/>
        <v>16</v>
      </c>
      <c r="H12" s="106" t="s">
        <v>115</v>
      </c>
      <c r="I12" s="106">
        <f>AVERAGE(E2:E51)</f>
        <v>8.9</v>
      </c>
    </row>
    <row r="13" spans="1:9" x14ac:dyDescent="0.3">
      <c r="A13" s="131"/>
      <c r="B13" s="41">
        <v>1</v>
      </c>
      <c r="C13" s="41">
        <v>8</v>
      </c>
      <c r="D13" s="41">
        <v>1</v>
      </c>
      <c r="E13" s="41">
        <f t="shared" si="0"/>
        <v>16</v>
      </c>
      <c r="H13" s="106" t="s">
        <v>114</v>
      </c>
      <c r="I13" s="106">
        <f>AVERAGE(E52:E101)</f>
        <v>5.8499999999999988</v>
      </c>
    </row>
    <row r="14" spans="1:9" x14ac:dyDescent="0.3">
      <c r="A14" s="131"/>
      <c r="B14" s="41">
        <v>1</v>
      </c>
      <c r="C14" s="41">
        <v>8</v>
      </c>
      <c r="D14" s="41">
        <v>1</v>
      </c>
      <c r="E14" s="41">
        <f t="shared" si="0"/>
        <v>16</v>
      </c>
    </row>
    <row r="15" spans="1:9" x14ac:dyDescent="0.3">
      <c r="A15" s="131"/>
      <c r="B15" s="41">
        <v>1</v>
      </c>
      <c r="C15" s="41">
        <v>8</v>
      </c>
      <c r="D15" s="41">
        <v>1</v>
      </c>
      <c r="E15" s="41">
        <f t="shared" si="0"/>
        <v>16</v>
      </c>
    </row>
    <row r="16" spans="1:9" x14ac:dyDescent="0.3">
      <c r="A16" s="131"/>
      <c r="B16" s="41">
        <v>1</v>
      </c>
      <c r="C16" s="41">
        <v>8</v>
      </c>
      <c r="D16" s="41">
        <v>1</v>
      </c>
      <c r="E16" s="41">
        <f t="shared" si="0"/>
        <v>16</v>
      </c>
    </row>
    <row r="17" spans="1:6" x14ac:dyDescent="0.3">
      <c r="A17" s="131"/>
      <c r="B17" s="41">
        <v>1</v>
      </c>
      <c r="C17" s="41">
        <v>7</v>
      </c>
      <c r="D17" s="41">
        <v>1</v>
      </c>
      <c r="E17" s="41">
        <f t="shared" si="0"/>
        <v>14</v>
      </c>
    </row>
    <row r="18" spans="1:6" x14ac:dyDescent="0.3">
      <c r="A18" s="131"/>
      <c r="B18" s="41">
        <v>1</v>
      </c>
      <c r="C18" s="41">
        <v>7</v>
      </c>
      <c r="D18" s="41">
        <v>1</v>
      </c>
      <c r="E18" s="41">
        <f t="shared" si="0"/>
        <v>14</v>
      </c>
    </row>
    <row r="19" spans="1:6" x14ac:dyDescent="0.3">
      <c r="A19" s="131"/>
      <c r="B19" s="41">
        <v>1</v>
      </c>
      <c r="C19" s="41">
        <v>7</v>
      </c>
      <c r="D19" s="41">
        <v>1</v>
      </c>
      <c r="E19" s="41">
        <f t="shared" si="0"/>
        <v>14</v>
      </c>
    </row>
    <row r="20" spans="1:6" x14ac:dyDescent="0.3">
      <c r="A20" s="131"/>
      <c r="B20" s="41">
        <v>1</v>
      </c>
      <c r="C20" s="41">
        <v>7</v>
      </c>
      <c r="D20" s="41">
        <v>1</v>
      </c>
      <c r="E20" s="41">
        <f t="shared" si="0"/>
        <v>14</v>
      </c>
    </row>
    <row r="21" spans="1:6" x14ac:dyDescent="0.3">
      <c r="A21" s="132"/>
      <c r="B21" s="42">
        <v>1</v>
      </c>
      <c r="C21" s="42">
        <v>7</v>
      </c>
      <c r="D21" s="42">
        <v>1</v>
      </c>
      <c r="E21" s="42">
        <f t="shared" si="0"/>
        <v>14</v>
      </c>
      <c r="F21" s="43"/>
    </row>
    <row r="22" spans="1:6" ht="19.5" customHeight="1" x14ac:dyDescent="0.3">
      <c r="A22" s="133" t="s">
        <v>87</v>
      </c>
      <c r="B22" s="46">
        <v>1</v>
      </c>
      <c r="C22" s="46">
        <v>6</v>
      </c>
      <c r="D22" s="46">
        <v>0</v>
      </c>
      <c r="E22" s="46">
        <f t="shared" ref="E22:E51" si="1">C22</f>
        <v>6</v>
      </c>
      <c r="F22" s="47"/>
    </row>
    <row r="23" spans="1:6" x14ac:dyDescent="0.3">
      <c r="A23" s="134"/>
      <c r="B23" s="27">
        <v>1</v>
      </c>
      <c r="C23" s="27">
        <v>6</v>
      </c>
      <c r="D23" s="27">
        <v>0</v>
      </c>
      <c r="E23" s="27">
        <f t="shared" si="1"/>
        <v>6</v>
      </c>
    </row>
    <row r="24" spans="1:6" x14ac:dyDescent="0.3">
      <c r="A24" s="134"/>
      <c r="B24" s="27">
        <v>1</v>
      </c>
      <c r="C24" s="27">
        <v>6</v>
      </c>
      <c r="D24" s="27">
        <v>0</v>
      </c>
      <c r="E24" s="27">
        <f t="shared" si="1"/>
        <v>6</v>
      </c>
    </row>
    <row r="25" spans="1:6" x14ac:dyDescent="0.3">
      <c r="A25" s="134"/>
      <c r="B25" s="27">
        <v>1</v>
      </c>
      <c r="C25" s="27">
        <v>6</v>
      </c>
      <c r="D25" s="27">
        <v>0</v>
      </c>
      <c r="E25" s="27">
        <f t="shared" si="1"/>
        <v>6</v>
      </c>
    </row>
    <row r="26" spans="1:6" x14ac:dyDescent="0.3">
      <c r="A26" s="134"/>
      <c r="B26" s="27">
        <v>1</v>
      </c>
      <c r="C26" s="27">
        <v>6</v>
      </c>
      <c r="D26" s="27">
        <v>0</v>
      </c>
      <c r="E26" s="27">
        <f t="shared" si="1"/>
        <v>6</v>
      </c>
    </row>
    <row r="27" spans="1:6" x14ac:dyDescent="0.3">
      <c r="A27" s="134"/>
      <c r="B27" s="27">
        <v>1</v>
      </c>
      <c r="C27" s="27">
        <v>5</v>
      </c>
      <c r="D27" s="27">
        <v>0</v>
      </c>
      <c r="E27" s="27">
        <f t="shared" si="1"/>
        <v>5</v>
      </c>
    </row>
    <row r="28" spans="1:6" x14ac:dyDescent="0.3">
      <c r="A28" s="134"/>
      <c r="B28" s="27">
        <v>1</v>
      </c>
      <c r="C28" s="27">
        <v>5</v>
      </c>
      <c r="D28" s="27">
        <v>0</v>
      </c>
      <c r="E28" s="27">
        <f t="shared" si="1"/>
        <v>5</v>
      </c>
    </row>
    <row r="29" spans="1:6" x14ac:dyDescent="0.3">
      <c r="A29" s="134"/>
      <c r="B29" s="27">
        <v>1</v>
      </c>
      <c r="C29" s="27">
        <v>5</v>
      </c>
      <c r="D29" s="27">
        <v>0</v>
      </c>
      <c r="E29" s="27">
        <f t="shared" si="1"/>
        <v>5</v>
      </c>
    </row>
    <row r="30" spans="1:6" x14ac:dyDescent="0.3">
      <c r="A30" s="134"/>
      <c r="B30" s="27">
        <v>1</v>
      </c>
      <c r="C30" s="27">
        <v>5</v>
      </c>
      <c r="D30" s="27">
        <v>0</v>
      </c>
      <c r="E30" s="27">
        <f t="shared" si="1"/>
        <v>5</v>
      </c>
    </row>
    <row r="31" spans="1:6" x14ac:dyDescent="0.3">
      <c r="A31" s="134"/>
      <c r="B31" s="27">
        <v>1</v>
      </c>
      <c r="C31" s="27">
        <v>5</v>
      </c>
      <c r="D31" s="27">
        <v>0</v>
      </c>
      <c r="E31" s="27">
        <f t="shared" si="1"/>
        <v>5</v>
      </c>
    </row>
    <row r="32" spans="1:6" x14ac:dyDescent="0.3">
      <c r="A32" s="134"/>
      <c r="B32" s="27">
        <v>1</v>
      </c>
      <c r="C32" s="27">
        <v>4</v>
      </c>
      <c r="D32" s="27">
        <v>0</v>
      </c>
      <c r="E32" s="27">
        <f t="shared" si="1"/>
        <v>4</v>
      </c>
    </row>
    <row r="33" spans="1:5" x14ac:dyDescent="0.3">
      <c r="A33" s="134"/>
      <c r="B33" s="27">
        <v>1</v>
      </c>
      <c r="C33" s="27">
        <v>4</v>
      </c>
      <c r="D33" s="27">
        <v>0</v>
      </c>
      <c r="E33" s="27">
        <f t="shared" si="1"/>
        <v>4</v>
      </c>
    </row>
    <row r="34" spans="1:5" x14ac:dyDescent="0.3">
      <c r="A34" s="134"/>
      <c r="B34" s="27">
        <v>1</v>
      </c>
      <c r="C34" s="27">
        <v>4</v>
      </c>
      <c r="D34" s="27">
        <v>0</v>
      </c>
      <c r="E34" s="27">
        <f t="shared" si="1"/>
        <v>4</v>
      </c>
    </row>
    <row r="35" spans="1:5" x14ac:dyDescent="0.3">
      <c r="A35" s="134"/>
      <c r="B35" s="27">
        <v>1</v>
      </c>
      <c r="C35" s="27">
        <v>4</v>
      </c>
      <c r="D35" s="27">
        <v>0</v>
      </c>
      <c r="E35" s="27">
        <f t="shared" si="1"/>
        <v>4</v>
      </c>
    </row>
    <row r="36" spans="1:5" x14ac:dyDescent="0.3">
      <c r="A36" s="134"/>
      <c r="B36" s="27">
        <v>1</v>
      </c>
      <c r="C36" s="27">
        <v>4</v>
      </c>
      <c r="D36" s="27">
        <v>0</v>
      </c>
      <c r="E36" s="27">
        <f t="shared" si="1"/>
        <v>4</v>
      </c>
    </row>
    <row r="37" spans="1:5" x14ac:dyDescent="0.3">
      <c r="A37" s="134"/>
      <c r="B37" s="27">
        <v>1</v>
      </c>
      <c r="C37" s="27">
        <v>3</v>
      </c>
      <c r="D37" s="27">
        <v>0</v>
      </c>
      <c r="E37" s="27">
        <f t="shared" si="1"/>
        <v>3</v>
      </c>
    </row>
    <row r="38" spans="1:5" x14ac:dyDescent="0.3">
      <c r="A38" s="134"/>
      <c r="B38" s="27">
        <v>1</v>
      </c>
      <c r="C38" s="27">
        <v>3</v>
      </c>
      <c r="D38" s="27">
        <v>0</v>
      </c>
      <c r="E38" s="27">
        <f t="shared" si="1"/>
        <v>3</v>
      </c>
    </row>
    <row r="39" spans="1:5" x14ac:dyDescent="0.3">
      <c r="A39" s="134"/>
      <c r="B39" s="27">
        <v>1</v>
      </c>
      <c r="C39" s="27">
        <v>3</v>
      </c>
      <c r="D39" s="27">
        <v>0</v>
      </c>
      <c r="E39" s="27">
        <f t="shared" si="1"/>
        <v>3</v>
      </c>
    </row>
    <row r="40" spans="1:5" x14ac:dyDescent="0.3">
      <c r="A40" s="134"/>
      <c r="B40" s="27">
        <v>1</v>
      </c>
      <c r="C40" s="27">
        <v>3</v>
      </c>
      <c r="D40" s="27">
        <v>0</v>
      </c>
      <c r="E40" s="27">
        <f t="shared" si="1"/>
        <v>3</v>
      </c>
    </row>
    <row r="41" spans="1:5" x14ac:dyDescent="0.3">
      <c r="A41" s="134"/>
      <c r="B41" s="27">
        <v>1</v>
      </c>
      <c r="C41" s="27">
        <v>3</v>
      </c>
      <c r="D41" s="27">
        <v>0</v>
      </c>
      <c r="E41" s="27">
        <f t="shared" si="1"/>
        <v>3</v>
      </c>
    </row>
    <row r="42" spans="1:5" x14ac:dyDescent="0.3">
      <c r="A42" s="134"/>
      <c r="B42" s="27">
        <v>1</v>
      </c>
      <c r="C42" s="27">
        <v>2</v>
      </c>
      <c r="D42" s="27">
        <v>0</v>
      </c>
      <c r="E42" s="27">
        <f t="shared" si="1"/>
        <v>2</v>
      </c>
    </row>
    <row r="43" spans="1:5" x14ac:dyDescent="0.3">
      <c r="A43" s="134"/>
      <c r="B43" s="27">
        <v>1</v>
      </c>
      <c r="C43" s="27">
        <v>2</v>
      </c>
      <c r="D43" s="27">
        <v>0</v>
      </c>
      <c r="E43" s="27">
        <f t="shared" si="1"/>
        <v>2</v>
      </c>
    </row>
    <row r="44" spans="1:5" x14ac:dyDescent="0.3">
      <c r="A44" s="134"/>
      <c r="B44" s="27">
        <v>1</v>
      </c>
      <c r="C44" s="27">
        <v>2</v>
      </c>
      <c r="D44" s="27">
        <v>0</v>
      </c>
      <c r="E44" s="27">
        <f t="shared" si="1"/>
        <v>2</v>
      </c>
    </row>
    <row r="45" spans="1:5" x14ac:dyDescent="0.3">
      <c r="A45" s="134"/>
      <c r="B45" s="27">
        <v>1</v>
      </c>
      <c r="C45" s="27">
        <v>2</v>
      </c>
      <c r="D45" s="27">
        <v>0</v>
      </c>
      <c r="E45" s="27">
        <f t="shared" si="1"/>
        <v>2</v>
      </c>
    </row>
    <row r="46" spans="1:5" x14ac:dyDescent="0.3">
      <c r="A46" s="134"/>
      <c r="B46" s="27">
        <v>1</v>
      </c>
      <c r="C46" s="27">
        <v>2</v>
      </c>
      <c r="D46" s="27">
        <v>0</v>
      </c>
      <c r="E46" s="27">
        <f t="shared" si="1"/>
        <v>2</v>
      </c>
    </row>
    <row r="47" spans="1:5" x14ac:dyDescent="0.3">
      <c r="A47" s="134"/>
      <c r="B47" s="27">
        <v>1</v>
      </c>
      <c r="C47" s="27">
        <v>1</v>
      </c>
      <c r="D47" s="27">
        <v>0</v>
      </c>
      <c r="E47" s="27">
        <f t="shared" si="1"/>
        <v>1</v>
      </c>
    </row>
    <row r="48" spans="1:5" x14ac:dyDescent="0.3">
      <c r="A48" s="134"/>
      <c r="B48" s="27">
        <v>1</v>
      </c>
      <c r="C48" s="27">
        <v>1</v>
      </c>
      <c r="D48" s="27">
        <v>0</v>
      </c>
      <c r="E48" s="27">
        <f t="shared" si="1"/>
        <v>1</v>
      </c>
    </row>
    <row r="49" spans="1:6" x14ac:dyDescent="0.3">
      <c r="A49" s="134"/>
      <c r="B49" s="27">
        <v>1</v>
      </c>
      <c r="C49" s="27">
        <v>1</v>
      </c>
      <c r="D49" s="27">
        <v>0</v>
      </c>
      <c r="E49" s="27">
        <f t="shared" si="1"/>
        <v>1</v>
      </c>
    </row>
    <row r="50" spans="1:6" x14ac:dyDescent="0.3">
      <c r="A50" s="134"/>
      <c r="B50" s="27">
        <v>1</v>
      </c>
      <c r="C50" s="27">
        <v>1</v>
      </c>
      <c r="D50" s="27">
        <v>0</v>
      </c>
      <c r="E50" s="27">
        <f t="shared" si="1"/>
        <v>1</v>
      </c>
    </row>
    <row r="51" spans="1:6" x14ac:dyDescent="0.3">
      <c r="A51" s="135"/>
      <c r="B51" s="48">
        <v>1</v>
      </c>
      <c r="C51" s="48">
        <v>1</v>
      </c>
      <c r="D51" s="48">
        <v>0</v>
      </c>
      <c r="E51" s="48">
        <f t="shared" si="1"/>
        <v>1</v>
      </c>
      <c r="F51" s="43"/>
    </row>
    <row r="52" spans="1:6" x14ac:dyDescent="0.3">
      <c r="A52" s="125" t="s">
        <v>102</v>
      </c>
      <c r="B52" s="49">
        <v>0</v>
      </c>
      <c r="C52" s="49">
        <v>10</v>
      </c>
      <c r="D52" s="49">
        <v>1</v>
      </c>
      <c r="E52" s="49">
        <f>0.9*(2*C52)</f>
        <v>18</v>
      </c>
      <c r="F52" s="47"/>
    </row>
    <row r="53" spans="1:6" x14ac:dyDescent="0.3">
      <c r="A53" s="126"/>
      <c r="B53" s="50">
        <v>0</v>
      </c>
      <c r="C53" s="50">
        <v>10</v>
      </c>
      <c r="D53" s="50">
        <v>1</v>
      </c>
      <c r="E53" s="50">
        <f t="shared" ref="E53:E56" si="2">0.9*(2*C53)</f>
        <v>18</v>
      </c>
    </row>
    <row r="54" spans="1:6" x14ac:dyDescent="0.3">
      <c r="A54" s="126"/>
      <c r="B54" s="50">
        <v>0</v>
      </c>
      <c r="C54" s="50">
        <v>10</v>
      </c>
      <c r="D54" s="50">
        <v>1</v>
      </c>
      <c r="E54" s="50">
        <f t="shared" si="2"/>
        <v>18</v>
      </c>
    </row>
    <row r="55" spans="1:6" x14ac:dyDescent="0.3">
      <c r="A55" s="126"/>
      <c r="B55" s="50">
        <v>0</v>
      </c>
      <c r="C55" s="50">
        <v>10</v>
      </c>
      <c r="D55" s="50">
        <v>1</v>
      </c>
      <c r="E55" s="50">
        <f t="shared" si="2"/>
        <v>18</v>
      </c>
    </row>
    <row r="56" spans="1:6" x14ac:dyDescent="0.3">
      <c r="A56" s="127"/>
      <c r="B56" s="51">
        <v>0</v>
      </c>
      <c r="C56" s="51">
        <v>10</v>
      </c>
      <c r="D56" s="51">
        <v>1</v>
      </c>
      <c r="E56" s="51">
        <f t="shared" si="2"/>
        <v>18</v>
      </c>
      <c r="F56" s="43"/>
    </row>
    <row r="57" spans="1:6" x14ac:dyDescent="0.3">
      <c r="A57" s="128" t="s">
        <v>103</v>
      </c>
      <c r="B57" s="52">
        <v>0</v>
      </c>
      <c r="C57" s="52">
        <v>9</v>
      </c>
      <c r="D57" s="52">
        <v>0</v>
      </c>
      <c r="E57" s="52">
        <f>0.9*C57</f>
        <v>8.1</v>
      </c>
      <c r="F57" s="47"/>
    </row>
    <row r="58" spans="1:6" x14ac:dyDescent="0.3">
      <c r="A58" s="129"/>
      <c r="B58" s="53">
        <v>0</v>
      </c>
      <c r="C58" s="53">
        <v>9</v>
      </c>
      <c r="D58" s="53">
        <v>0</v>
      </c>
      <c r="E58" s="53">
        <f t="shared" ref="E58:E101" si="3">0.9*C58</f>
        <v>8.1</v>
      </c>
    </row>
    <row r="59" spans="1:6" x14ac:dyDescent="0.3">
      <c r="A59" s="129"/>
      <c r="B59" s="53">
        <v>0</v>
      </c>
      <c r="C59" s="53">
        <v>9</v>
      </c>
      <c r="D59" s="53">
        <v>0</v>
      </c>
      <c r="E59" s="53">
        <f t="shared" si="3"/>
        <v>8.1</v>
      </c>
    </row>
    <row r="60" spans="1:6" x14ac:dyDescent="0.3">
      <c r="A60" s="129"/>
      <c r="B60" s="53">
        <v>0</v>
      </c>
      <c r="C60" s="53">
        <v>9</v>
      </c>
      <c r="D60" s="53">
        <v>0</v>
      </c>
      <c r="E60" s="53">
        <f t="shared" si="3"/>
        <v>8.1</v>
      </c>
    </row>
    <row r="61" spans="1:6" x14ac:dyDescent="0.3">
      <c r="A61" s="129"/>
      <c r="B61" s="53">
        <v>0</v>
      </c>
      <c r="C61" s="53">
        <v>9</v>
      </c>
      <c r="D61" s="53">
        <v>0</v>
      </c>
      <c r="E61" s="53">
        <f t="shared" si="3"/>
        <v>8.1</v>
      </c>
    </row>
    <row r="62" spans="1:6" x14ac:dyDescent="0.3">
      <c r="A62" s="129"/>
      <c r="B62" s="53">
        <v>0</v>
      </c>
      <c r="C62" s="53">
        <v>8</v>
      </c>
      <c r="D62" s="53">
        <v>0</v>
      </c>
      <c r="E62" s="53">
        <f t="shared" si="3"/>
        <v>7.2</v>
      </c>
    </row>
    <row r="63" spans="1:6" x14ac:dyDescent="0.3">
      <c r="A63" s="129"/>
      <c r="B63" s="53">
        <v>0</v>
      </c>
      <c r="C63" s="53">
        <v>8</v>
      </c>
      <c r="D63" s="53">
        <v>0</v>
      </c>
      <c r="E63" s="53">
        <f t="shared" si="3"/>
        <v>7.2</v>
      </c>
    </row>
    <row r="64" spans="1:6" x14ac:dyDescent="0.3">
      <c r="A64" s="129"/>
      <c r="B64" s="53">
        <v>0</v>
      </c>
      <c r="C64" s="53">
        <v>8</v>
      </c>
      <c r="D64" s="53">
        <v>0</v>
      </c>
      <c r="E64" s="53">
        <f t="shared" si="3"/>
        <v>7.2</v>
      </c>
    </row>
    <row r="65" spans="1:5" x14ac:dyDescent="0.3">
      <c r="A65" s="129"/>
      <c r="B65" s="53">
        <v>0</v>
      </c>
      <c r="C65" s="53">
        <v>8</v>
      </c>
      <c r="D65" s="53">
        <v>0</v>
      </c>
      <c r="E65" s="53">
        <f t="shared" si="3"/>
        <v>7.2</v>
      </c>
    </row>
    <row r="66" spans="1:5" x14ac:dyDescent="0.3">
      <c r="A66" s="129"/>
      <c r="B66" s="53">
        <v>0</v>
      </c>
      <c r="C66" s="53">
        <v>8</v>
      </c>
      <c r="D66" s="53">
        <v>0</v>
      </c>
      <c r="E66" s="53">
        <f t="shared" si="3"/>
        <v>7.2</v>
      </c>
    </row>
    <row r="67" spans="1:5" x14ac:dyDescent="0.3">
      <c r="A67" s="129"/>
      <c r="B67" s="53">
        <v>0</v>
      </c>
      <c r="C67" s="53">
        <v>7</v>
      </c>
      <c r="D67" s="53">
        <v>0</v>
      </c>
      <c r="E67" s="53">
        <f t="shared" si="3"/>
        <v>6.3</v>
      </c>
    </row>
    <row r="68" spans="1:5" x14ac:dyDescent="0.3">
      <c r="A68" s="129"/>
      <c r="B68" s="53">
        <v>0</v>
      </c>
      <c r="C68" s="53">
        <v>7</v>
      </c>
      <c r="D68" s="53">
        <v>0</v>
      </c>
      <c r="E68" s="53">
        <f t="shared" si="3"/>
        <v>6.3</v>
      </c>
    </row>
    <row r="69" spans="1:5" x14ac:dyDescent="0.3">
      <c r="A69" s="129"/>
      <c r="B69" s="53">
        <v>0</v>
      </c>
      <c r="C69" s="53">
        <v>7</v>
      </c>
      <c r="D69" s="53">
        <v>0</v>
      </c>
      <c r="E69" s="53">
        <f t="shared" si="3"/>
        <v>6.3</v>
      </c>
    </row>
    <row r="70" spans="1:5" x14ac:dyDescent="0.3">
      <c r="A70" s="129"/>
      <c r="B70" s="53">
        <v>0</v>
      </c>
      <c r="C70" s="53">
        <v>7</v>
      </c>
      <c r="D70" s="53">
        <v>0</v>
      </c>
      <c r="E70" s="53">
        <f t="shared" si="3"/>
        <v>6.3</v>
      </c>
    </row>
    <row r="71" spans="1:5" x14ac:dyDescent="0.3">
      <c r="A71" s="129"/>
      <c r="B71" s="53">
        <v>0</v>
      </c>
      <c r="C71" s="53">
        <v>7</v>
      </c>
      <c r="D71" s="53">
        <v>0</v>
      </c>
      <c r="E71" s="53">
        <f t="shared" si="3"/>
        <v>6.3</v>
      </c>
    </row>
    <row r="72" spans="1:5" x14ac:dyDescent="0.3">
      <c r="A72" s="129"/>
      <c r="B72" s="53">
        <v>0</v>
      </c>
      <c r="C72" s="53">
        <v>6</v>
      </c>
      <c r="D72" s="53">
        <v>0</v>
      </c>
      <c r="E72" s="53">
        <f t="shared" si="3"/>
        <v>5.4</v>
      </c>
    </row>
    <row r="73" spans="1:5" x14ac:dyDescent="0.3">
      <c r="A73" s="129"/>
      <c r="B73" s="53">
        <v>0</v>
      </c>
      <c r="C73" s="53">
        <v>6</v>
      </c>
      <c r="D73" s="53">
        <v>0</v>
      </c>
      <c r="E73" s="53">
        <f t="shared" si="3"/>
        <v>5.4</v>
      </c>
    </row>
    <row r="74" spans="1:5" x14ac:dyDescent="0.3">
      <c r="A74" s="129"/>
      <c r="B74" s="53">
        <v>0</v>
      </c>
      <c r="C74" s="53">
        <v>6</v>
      </c>
      <c r="D74" s="53">
        <v>0</v>
      </c>
      <c r="E74" s="53">
        <f t="shared" si="3"/>
        <v>5.4</v>
      </c>
    </row>
    <row r="75" spans="1:5" x14ac:dyDescent="0.3">
      <c r="A75" s="129"/>
      <c r="B75" s="53">
        <v>0</v>
      </c>
      <c r="C75" s="53">
        <v>6</v>
      </c>
      <c r="D75" s="53">
        <v>0</v>
      </c>
      <c r="E75" s="53">
        <f t="shared" si="3"/>
        <v>5.4</v>
      </c>
    </row>
    <row r="76" spans="1:5" x14ac:dyDescent="0.3">
      <c r="A76" s="129"/>
      <c r="B76" s="53">
        <v>0</v>
      </c>
      <c r="C76" s="53">
        <v>6</v>
      </c>
      <c r="D76" s="53">
        <v>0</v>
      </c>
      <c r="E76" s="53">
        <f t="shared" si="3"/>
        <v>5.4</v>
      </c>
    </row>
    <row r="77" spans="1:5" x14ac:dyDescent="0.3">
      <c r="A77" s="129"/>
      <c r="B77" s="53">
        <v>0</v>
      </c>
      <c r="C77" s="53">
        <v>5</v>
      </c>
      <c r="D77" s="53">
        <v>0</v>
      </c>
      <c r="E77" s="53">
        <f t="shared" si="3"/>
        <v>4.5</v>
      </c>
    </row>
    <row r="78" spans="1:5" x14ac:dyDescent="0.3">
      <c r="A78" s="129"/>
      <c r="B78" s="53">
        <v>0</v>
      </c>
      <c r="C78" s="53">
        <v>5</v>
      </c>
      <c r="D78" s="53">
        <v>0</v>
      </c>
      <c r="E78" s="53">
        <f t="shared" si="3"/>
        <v>4.5</v>
      </c>
    </row>
    <row r="79" spans="1:5" x14ac:dyDescent="0.3">
      <c r="A79" s="129"/>
      <c r="B79" s="53">
        <v>0</v>
      </c>
      <c r="C79" s="53">
        <v>5</v>
      </c>
      <c r="D79" s="53">
        <v>0</v>
      </c>
      <c r="E79" s="53">
        <f t="shared" si="3"/>
        <v>4.5</v>
      </c>
    </row>
    <row r="80" spans="1:5" x14ac:dyDescent="0.3">
      <c r="A80" s="129"/>
      <c r="B80" s="53">
        <v>0</v>
      </c>
      <c r="C80" s="53">
        <v>5</v>
      </c>
      <c r="D80" s="53">
        <v>0</v>
      </c>
      <c r="E80" s="53">
        <f t="shared" si="3"/>
        <v>4.5</v>
      </c>
    </row>
    <row r="81" spans="1:5" x14ac:dyDescent="0.3">
      <c r="A81" s="129"/>
      <c r="B81" s="53">
        <v>0</v>
      </c>
      <c r="C81" s="53">
        <v>5</v>
      </c>
      <c r="D81" s="53">
        <v>0</v>
      </c>
      <c r="E81" s="53">
        <f t="shared" si="3"/>
        <v>4.5</v>
      </c>
    </row>
    <row r="82" spans="1:5" x14ac:dyDescent="0.3">
      <c r="A82" s="129"/>
      <c r="B82" s="53">
        <v>0</v>
      </c>
      <c r="C82" s="53">
        <v>4</v>
      </c>
      <c r="D82" s="53">
        <v>0</v>
      </c>
      <c r="E82" s="53">
        <f t="shared" si="3"/>
        <v>3.6</v>
      </c>
    </row>
    <row r="83" spans="1:5" x14ac:dyDescent="0.3">
      <c r="A83" s="129"/>
      <c r="B83" s="53">
        <v>0</v>
      </c>
      <c r="C83" s="53">
        <v>4</v>
      </c>
      <c r="D83" s="53">
        <v>0</v>
      </c>
      <c r="E83" s="53">
        <f t="shared" si="3"/>
        <v>3.6</v>
      </c>
    </row>
    <row r="84" spans="1:5" x14ac:dyDescent="0.3">
      <c r="A84" s="129"/>
      <c r="B84" s="53">
        <v>0</v>
      </c>
      <c r="C84" s="53">
        <v>4</v>
      </c>
      <c r="D84" s="53">
        <v>0</v>
      </c>
      <c r="E84" s="53">
        <f t="shared" si="3"/>
        <v>3.6</v>
      </c>
    </row>
    <row r="85" spans="1:5" x14ac:dyDescent="0.3">
      <c r="A85" s="129"/>
      <c r="B85" s="53">
        <v>0</v>
      </c>
      <c r="C85" s="53">
        <v>4</v>
      </c>
      <c r="D85" s="53">
        <v>0</v>
      </c>
      <c r="E85" s="53">
        <f t="shared" si="3"/>
        <v>3.6</v>
      </c>
    </row>
    <row r="86" spans="1:5" x14ac:dyDescent="0.3">
      <c r="A86" s="129"/>
      <c r="B86" s="53">
        <v>0</v>
      </c>
      <c r="C86" s="53">
        <v>4</v>
      </c>
      <c r="D86" s="53">
        <v>0</v>
      </c>
      <c r="E86" s="53">
        <f t="shared" si="3"/>
        <v>3.6</v>
      </c>
    </row>
    <row r="87" spans="1:5" x14ac:dyDescent="0.3">
      <c r="A87" s="129"/>
      <c r="B87" s="53">
        <v>0</v>
      </c>
      <c r="C87" s="53">
        <v>3</v>
      </c>
      <c r="D87" s="53">
        <v>0</v>
      </c>
      <c r="E87" s="53">
        <f t="shared" si="3"/>
        <v>2.7</v>
      </c>
    </row>
    <row r="88" spans="1:5" x14ac:dyDescent="0.3">
      <c r="A88" s="129"/>
      <c r="B88" s="53">
        <v>0</v>
      </c>
      <c r="C88" s="53">
        <v>3</v>
      </c>
      <c r="D88" s="53">
        <v>0</v>
      </c>
      <c r="E88" s="53">
        <f t="shared" si="3"/>
        <v>2.7</v>
      </c>
    </row>
    <row r="89" spans="1:5" x14ac:dyDescent="0.3">
      <c r="A89" s="129"/>
      <c r="B89" s="53">
        <v>0</v>
      </c>
      <c r="C89" s="53">
        <v>3</v>
      </c>
      <c r="D89" s="53">
        <v>0</v>
      </c>
      <c r="E89" s="53">
        <f t="shared" si="3"/>
        <v>2.7</v>
      </c>
    </row>
    <row r="90" spans="1:5" x14ac:dyDescent="0.3">
      <c r="A90" s="129"/>
      <c r="B90" s="53">
        <v>0</v>
      </c>
      <c r="C90" s="53">
        <v>3</v>
      </c>
      <c r="D90" s="53">
        <v>0</v>
      </c>
      <c r="E90" s="53">
        <f t="shared" si="3"/>
        <v>2.7</v>
      </c>
    </row>
    <row r="91" spans="1:5" x14ac:dyDescent="0.3">
      <c r="A91" s="129"/>
      <c r="B91" s="53">
        <v>0</v>
      </c>
      <c r="C91" s="53">
        <v>3</v>
      </c>
      <c r="D91" s="53">
        <v>0</v>
      </c>
      <c r="E91" s="53">
        <f t="shared" si="3"/>
        <v>2.7</v>
      </c>
    </row>
    <row r="92" spans="1:5" x14ac:dyDescent="0.3">
      <c r="A92" s="129"/>
      <c r="B92" s="53">
        <v>0</v>
      </c>
      <c r="C92" s="53">
        <v>2</v>
      </c>
      <c r="D92" s="53">
        <v>0</v>
      </c>
      <c r="E92" s="53">
        <f t="shared" si="3"/>
        <v>1.8</v>
      </c>
    </row>
    <row r="93" spans="1:5" x14ac:dyDescent="0.3">
      <c r="A93" s="129"/>
      <c r="B93" s="53">
        <v>0</v>
      </c>
      <c r="C93" s="53">
        <v>2</v>
      </c>
      <c r="D93" s="53">
        <v>0</v>
      </c>
      <c r="E93" s="53">
        <f t="shared" si="3"/>
        <v>1.8</v>
      </c>
    </row>
    <row r="94" spans="1:5" x14ac:dyDescent="0.3">
      <c r="A94" s="129"/>
      <c r="B94" s="53">
        <v>0</v>
      </c>
      <c r="C94" s="53">
        <v>2</v>
      </c>
      <c r="D94" s="53">
        <v>0</v>
      </c>
      <c r="E94" s="53">
        <f t="shared" si="3"/>
        <v>1.8</v>
      </c>
    </row>
    <row r="95" spans="1:5" x14ac:dyDescent="0.3">
      <c r="A95" s="129"/>
      <c r="B95" s="53">
        <v>0</v>
      </c>
      <c r="C95" s="53">
        <v>2</v>
      </c>
      <c r="D95" s="53">
        <v>0</v>
      </c>
      <c r="E95" s="53">
        <f t="shared" si="3"/>
        <v>1.8</v>
      </c>
    </row>
    <row r="96" spans="1:5" x14ac:dyDescent="0.3">
      <c r="A96" s="129"/>
      <c r="B96" s="53">
        <v>0</v>
      </c>
      <c r="C96" s="53">
        <v>2</v>
      </c>
      <c r="D96" s="53">
        <v>0</v>
      </c>
      <c r="E96" s="53">
        <f t="shared" si="3"/>
        <v>1.8</v>
      </c>
    </row>
    <row r="97" spans="1:6" x14ac:dyDescent="0.3">
      <c r="A97" s="129"/>
      <c r="B97" s="53">
        <v>0</v>
      </c>
      <c r="C97" s="53">
        <v>1</v>
      </c>
      <c r="D97" s="53">
        <v>0</v>
      </c>
      <c r="E97" s="53">
        <f t="shared" si="3"/>
        <v>0.9</v>
      </c>
    </row>
    <row r="98" spans="1:6" x14ac:dyDescent="0.3">
      <c r="A98" s="129"/>
      <c r="B98" s="53">
        <v>0</v>
      </c>
      <c r="C98" s="53">
        <v>1</v>
      </c>
      <c r="D98" s="53">
        <v>0</v>
      </c>
      <c r="E98" s="53">
        <f t="shared" si="3"/>
        <v>0.9</v>
      </c>
    </row>
    <row r="99" spans="1:6" x14ac:dyDescent="0.3">
      <c r="A99" s="129"/>
      <c r="B99" s="53">
        <v>0</v>
      </c>
      <c r="C99" s="53">
        <v>1</v>
      </c>
      <c r="D99" s="53">
        <v>0</v>
      </c>
      <c r="E99" s="53">
        <f t="shared" si="3"/>
        <v>0.9</v>
      </c>
    </row>
    <row r="100" spans="1:6" x14ac:dyDescent="0.3">
      <c r="A100" s="129"/>
      <c r="B100" s="53">
        <v>0</v>
      </c>
      <c r="C100" s="53">
        <v>1</v>
      </c>
      <c r="D100" s="53">
        <v>0</v>
      </c>
      <c r="E100" s="53">
        <f t="shared" si="3"/>
        <v>0.9</v>
      </c>
    </row>
    <row r="101" spans="1:6" x14ac:dyDescent="0.3">
      <c r="A101" s="130"/>
      <c r="B101" s="54">
        <v>0</v>
      </c>
      <c r="C101" s="54">
        <v>1</v>
      </c>
      <c r="D101" s="54">
        <v>0</v>
      </c>
      <c r="E101" s="54">
        <f t="shared" si="3"/>
        <v>0.9</v>
      </c>
      <c r="F101" s="43"/>
    </row>
  </sheetData>
  <mergeCells count="4">
    <mergeCell ref="A52:A56"/>
    <mergeCell ref="A57:A101"/>
    <mergeCell ref="A2:A21"/>
    <mergeCell ref="A22:A51"/>
  </mergeCells>
  <pageMargins left="0.7" right="0.7" top="0.75" bottom="0.75" header="0.3" footer="0.3"/>
  <pageSetup orientation="portrait" verticalDpi="0" r:id="rId1"/>
  <ignoredErrors>
    <ignoredError sqref="I2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Confounders</vt:lpstr>
      <vt:lpstr>Mediators</vt:lpstr>
      <vt:lpstr>Mediators2</vt:lpstr>
      <vt:lpstr>Colliders</vt:lpstr>
      <vt:lpstr>Colliders2</vt:lpstr>
      <vt:lpstr>Colliders2Simple</vt:lpstr>
    </vt:vector>
  </TitlesOfParts>
  <Company>Davidson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Gouri Suresh, Shyam</dc:creator>
  <cp:lastModifiedBy>Gouri Suresh, Shyam</cp:lastModifiedBy>
  <dcterms:created xsi:type="dcterms:W3CDTF">2023-06-15T15:34:32Z</dcterms:created>
  <dcterms:modified xsi:type="dcterms:W3CDTF">2024-02-23T17:51:14Z</dcterms:modified>
</cp:coreProperties>
</file>